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ordro" sheetId="1" state="visible" r:id="rId1"/>
    <sheet xmlns:r="http://schemas.openxmlformats.org/officeDocument/2006/relationships" name="Parametreler" sheetId="2" state="visible" r:id="rId2"/>
    <sheet xmlns:r="http://schemas.openxmlformats.org/officeDocument/2006/relationships" name="Personel" sheetId="3" state="visible" r:id="rId3"/>
    <sheet xmlns:r="http://schemas.openxmlformats.org/officeDocument/2006/relationships" name="Kullanım" sheetId="4" state="visible" r:id="rId4"/>
  </sheets>
  <definedNames>
    <definedName name="PersonelKodlari">Personel!$A$2:$A$21</definedName>
    <definedName name="_xlnm._FilterDatabase" localSheetId="0" hidden="1">'Bordro'!$A$1:$R$121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00%"/>
    <numFmt numFmtId="165" formatCode="yyyy-mm-dd"/>
    <numFmt numFmtId="166" formatCode="DD.MM.YYYY"/>
    <numFmt numFmtId="167" formatCode="MMM YYYY"/>
  </numFmts>
  <fonts count="15">
    <font>
      <name val="Calibri"/>
      <family val="2"/>
      <color theme="1"/>
      <sz val="11"/>
      <scheme val="minor"/>
    </font>
    <font>
      <b val="1"/>
      <color rgb="00FFFFFF"/>
    </font>
    <font>
      <b val="1"/>
      <sz val="10"/>
    </font>
    <font>
      <sz val="10"/>
    </font>
    <font>
      <color rgb="0078716C"/>
      <sz val="8.5"/>
    </font>
    <font>
      <b val="1"/>
      <color rgb="00B4533D"/>
    </font>
    <font>
      <b val="1"/>
      <color rgb="0078716C"/>
      <sz val="9"/>
    </font>
    <font>
      <i val="1"/>
      <color rgb="0078716C"/>
      <sz val="8.5"/>
    </font>
    <font>
      <i val="1"/>
      <color rgb="00B4533D"/>
      <sz val="9"/>
    </font>
    <font>
      <b val="1"/>
      <color rgb="00FFFFFF"/>
      <sz val="10"/>
    </font>
    <font>
      <b val="1"/>
      <color rgb="00FFFFFF"/>
      <sz val="9"/>
    </font>
    <font>
      <b val="1"/>
    </font>
    <font>
      <b val="1"/>
      <color rgb="00B4533D"/>
      <sz val="16"/>
    </font>
    <font>
      <b val="1"/>
      <color rgb="00292524"/>
      <sz val="11"/>
    </font>
    <font>
      <b val="1"/>
      <color rgb="00B4533D"/>
      <sz val="10"/>
    </font>
  </fonts>
  <fills count="4">
    <fill>
      <patternFill/>
    </fill>
    <fill>
      <patternFill patternType="gray125"/>
    </fill>
    <fill>
      <patternFill patternType="solid">
        <fgColor rgb="00B4533D"/>
      </patternFill>
    </fill>
    <fill>
      <patternFill patternType="solid">
        <fgColor rgb="00FBF9F7"/>
      </patternFill>
    </fill>
  </fills>
  <borders count="2">
    <border>
      <left/>
      <right/>
      <top/>
      <bottom/>
      <diagonal/>
    </border>
    <border>
      <left style="thin">
        <color rgb="00E0DAD2"/>
      </left>
      <right style="thin">
        <color rgb="00E0DAD2"/>
      </right>
      <top style="thin">
        <color rgb="00E0DAD2"/>
      </top>
      <bottom style="thin">
        <color rgb="00E0DAD2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0" fillId="2" borderId="1" applyAlignment="1" pivotButton="0" quotePrefix="0" xfId="0">
      <alignment horizontal="center" vertical="center" wrapText="1"/>
    </xf>
    <xf numFmtId="167" fontId="0" fillId="0" borderId="1" pivotButton="0" quotePrefix="0" xfId="0"/>
    <xf numFmtId="1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" pivotButton="0" quotePrefix="0" xfId="0"/>
    <xf numFmtId="4" fontId="0" fillId="0" borderId="1" pivotButton="0" quotePrefix="0" xfId="0"/>
    <xf numFmtId="4" fontId="2" fillId="0" borderId="1" pivotButton="0" quotePrefix="0" xfId="0"/>
    <xf numFmtId="167" fontId="0" fillId="3" borderId="1" pivotButton="0" quotePrefix="0" xfId="0"/>
    <xf numFmtId="1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center"/>
    </xf>
    <xf numFmtId="0" fontId="0" fillId="3" borderId="1" pivotButton="0" quotePrefix="0" xfId="0"/>
    <xf numFmtId="4" fontId="0" fillId="3" borderId="1" pivotButton="0" quotePrefix="0" xfId="0"/>
    <xf numFmtId="4" fontId="2" fillId="3" borderId="1" pivotButton="0" quotePrefix="0" xfId="0"/>
    <xf numFmtId="0" fontId="5" fillId="0" borderId="0" pivotButton="0" quotePrefix="0" xfId="0"/>
    <xf numFmtId="4" fontId="11" fillId="0" borderId="0" pivotButton="0" quotePrefix="0" xfId="0"/>
    <xf numFmtId="0" fontId="1" fillId="2" borderId="1" pivotButton="0" quotePrefix="0" xfId="0"/>
    <xf numFmtId="0" fontId="2" fillId="0" borderId="1" pivotButton="0" quotePrefix="0" xfId="0"/>
    <xf numFmtId="4" fontId="3" fillId="0" borderId="1" applyAlignment="1" pivotButton="0" quotePrefix="0" xfId="0">
      <alignment horizontal="right"/>
    </xf>
    <xf numFmtId="0" fontId="4" fillId="0" borderId="1" applyAlignment="1" pivotButton="0" quotePrefix="0" xfId="0">
      <alignment vertical="center" wrapText="1"/>
    </xf>
    <xf numFmtId="10" fontId="3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6" fillId="0" borderId="1" pivotButton="0" quotePrefix="0" xfId="0"/>
    <xf numFmtId="3" fontId="0" fillId="0" borderId="1" applyAlignment="1" pivotButton="0" quotePrefix="0" xfId="0">
      <alignment horizontal="right"/>
    </xf>
    <xf numFmtId="10" fontId="0" fillId="0" borderId="1" applyAlignment="1" pivotButton="0" quotePrefix="0" xfId="0">
      <alignment horizontal="right"/>
    </xf>
    <xf numFmtId="0" fontId="7" fillId="0" borderId="0" pivotButton="0" quotePrefix="0" xfId="0"/>
    <xf numFmtId="0" fontId="0" fillId="0" borderId="1" applyAlignment="1" pivotButton="0" quotePrefix="0" xfId="0">
      <alignment horizontal="right"/>
    </xf>
    <xf numFmtId="0" fontId="8" fillId="0" borderId="0" applyAlignment="1" pivotButton="0" quotePrefix="0" xfId="0">
      <alignment vertical="top" wrapText="1"/>
    </xf>
    <xf numFmtId="0" fontId="9" fillId="2" borderId="1" applyAlignment="1" pivotButton="0" quotePrefix="0" xfId="0">
      <alignment horizontal="center"/>
    </xf>
    <xf numFmtId="166" fontId="0" fillId="0" borderId="1" pivotButton="0" quotePrefix="0" xfId="0"/>
    <xf numFmtId="0" fontId="8" fillId="0" borderId="0" pivotButton="0" quotePrefix="0" xfId="0"/>
    <xf numFmtId="0" fontId="12" fillId="0" borderId="0" pivotButton="0" quotePrefix="0" xfId="0"/>
    <xf numFmtId="0" fontId="3" fillId="0" borderId="0" pivotButton="0" quotePrefix="0" xfId="0"/>
    <xf numFmtId="0" fontId="13" fillId="0" borderId="0" pivotButton="0" quotePrefix="0" xfId="0"/>
    <xf numFmtId="0" fontId="1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R123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7" customWidth="1" min="2" max="2"/>
    <col width="11" customWidth="1" min="3" max="3"/>
    <col width="20" customWidth="1" min="4" max="4"/>
    <col width="14" customWidth="1" min="5" max="5"/>
    <col width="13" customWidth="1" min="6" max="6"/>
    <col width="12" customWidth="1" min="7" max="7"/>
    <col width="12" customWidth="1" min="8" max="8"/>
    <col width="13" customWidth="1" min="9" max="9"/>
    <col width="15" customWidth="1" min="10" max="10"/>
    <col width="15" customWidth="1" min="11" max="11"/>
    <col width="16" customWidth="1" min="12" max="12"/>
    <col width="13" customWidth="1" min="13" max="13"/>
    <col width="13" customWidth="1" min="14" max="14"/>
    <col width="15" customWidth="1" min="15" max="15"/>
    <col width="13" customWidth="1" min="16" max="16"/>
    <col width="13" customWidth="1" min="17" max="17"/>
    <col width="17" customWidth="1" min="18" max="18"/>
  </cols>
  <sheetData>
    <row r="1" ht="34" customHeight="1">
      <c r="A1" s="1" t="inlineStr">
        <is>
          <t>Ay</t>
        </is>
      </c>
      <c r="B1" s="1" t="inlineStr">
        <is>
          <t>Ay No</t>
        </is>
      </c>
      <c r="C1" s="1" t="inlineStr">
        <is>
          <t>Personel</t>
        </is>
      </c>
      <c r="D1" s="1" t="inlineStr">
        <is>
          <t>Ad Soyad</t>
        </is>
      </c>
      <c r="E1" s="1" t="inlineStr">
        <is>
          <t>Brüt Ücret</t>
        </is>
      </c>
      <c r="F1" s="1" t="inlineStr">
        <is>
          <t>SGK Matrahı</t>
        </is>
      </c>
      <c r="G1" s="1" t="inlineStr">
        <is>
          <t>SGK İşçi</t>
        </is>
      </c>
      <c r="H1" s="1" t="inlineStr">
        <is>
          <t>İşsizlik İşçi</t>
        </is>
      </c>
      <c r="I1" s="1" t="inlineStr">
        <is>
          <t>GV Matrahı</t>
        </is>
      </c>
      <c r="J1" s="1" t="inlineStr">
        <is>
          <t>Kümülatif GV Matrahı</t>
        </is>
      </c>
      <c r="K1" s="1" t="inlineStr">
        <is>
          <t>Hesaplanan GV (ay)</t>
        </is>
      </c>
      <c r="L1" s="1" t="inlineStr">
        <is>
          <t>Asgari Ücret GV İstisnası</t>
        </is>
      </c>
      <c r="M1" s="1" t="inlineStr">
        <is>
          <t>Ödenecek GV</t>
        </is>
      </c>
      <c r="N1" s="1" t="inlineStr">
        <is>
          <t>Damga Vergisi</t>
        </is>
      </c>
      <c r="O1" s="1" t="inlineStr">
        <is>
          <t>NET ÜCRET</t>
        </is>
      </c>
      <c r="P1" s="1" t="inlineStr">
        <is>
          <t>İşveren SGK</t>
        </is>
      </c>
      <c r="Q1" s="1" t="inlineStr">
        <is>
          <t>İşveren İşsizlik</t>
        </is>
      </c>
      <c r="R1" s="1" t="inlineStr">
        <is>
          <t>İŞVEREN MALİYETİ</t>
        </is>
      </c>
    </row>
    <row r="2">
      <c r="A2" s="2" t="n">
        <v>46023</v>
      </c>
      <c r="B2" s="3">
        <f>IF($A2="","",MONTH($A2))</f>
        <v/>
      </c>
      <c r="C2" s="4" t="inlineStr">
        <is>
          <t>P-001</t>
        </is>
      </c>
      <c r="D2" s="5">
        <f>IF($C2="","",VLOOKUP($C2,Personel!$A$2:$E$21,2,0))</f>
        <v/>
      </c>
      <c r="E2" s="6">
        <f>IF($C2="","",VLOOKUP($C2,Personel!$A$2:$E$21,5,0))</f>
        <v/>
      </c>
      <c r="F2" s="6">
        <f>IF($E2="","",MIN($E2,Parametreler!$B$9))</f>
        <v/>
      </c>
      <c r="G2" s="6">
        <f>IF($F2="","",$F2*Parametreler!$B$5)</f>
        <v/>
      </c>
      <c r="H2" s="6">
        <f>IF($F2="","",$F2*Parametreler!$B$6)</f>
        <v/>
      </c>
      <c r="I2" s="6">
        <f>IF($E2="","",$E2-$G2-$H2)</f>
        <v/>
      </c>
      <c r="J2" s="6">
        <f>IF($I2="","",SUMIFS($I$2:$I$121,$C$2:$C$121,$C2,$A$2:$A$121,"&lt;="&amp;$A2))</f>
        <v/>
      </c>
      <c r="K2" s="6">
        <f>IF($J2="","",(Parametreler!$B$15*($J2)+(Parametreler!$B$16-Parametreler!$B$15)*MAX(0,($J2)-Parametreler!$A$15)+(Parametreler!$B$17-Parametreler!$B$16)*MAX(0,($J2)-Parametreler!$A$16)+(Parametreler!$B$18-Parametreler!$B$17)*MAX(0,($J2)-Parametreler!$A$17)+(Parametreler!$B$19-Parametreler!$B$18)*MAX(0,($J2)-Parametreler!$A$18))-(Parametreler!$B$15*($J2-$I2)+(Parametreler!$B$16-Parametreler!$B$15)*MAX(0,($J2-$I2)-Parametreler!$A$15)+(Parametreler!$B$17-Parametreler!$B$16)*MAX(0,($J2-$I2)-Parametreler!$A$16)+(Parametreler!$B$18-Parametreler!$B$17)*MAX(0,($J2-$I2)-Parametreler!$A$17)+(Parametreler!$B$19-Parametreler!$B$18)*MAX(0,($J2-$I2)-Parametreler!$A$18)))</f>
        <v/>
      </c>
      <c r="L2" s="6">
        <f>IF($B2="","",(Parametreler!$B$15*($B2*Parametreler!$B$4)+(Parametreler!$B$16-Parametreler!$B$15)*MAX(0,($B2*Parametreler!$B$4)-Parametreler!$A$15)+(Parametreler!$B$17-Parametreler!$B$16)*MAX(0,($B2*Parametreler!$B$4)-Parametreler!$A$16)+(Parametreler!$B$18-Parametreler!$B$17)*MAX(0,($B2*Parametreler!$B$4)-Parametreler!$A$17)+(Parametreler!$B$19-Parametreler!$B$18)*MAX(0,($B2*Parametreler!$B$4)-Parametreler!$A$18))-(Parametreler!$B$15*(($B2-1)*Parametreler!$B$4)+(Parametreler!$B$16-Parametreler!$B$15)*MAX(0,(($B2-1)*Parametreler!$B$4)-Parametreler!$A$15)+(Parametreler!$B$17-Parametreler!$B$16)*MAX(0,(($B2-1)*Parametreler!$B$4)-Parametreler!$A$16)+(Parametreler!$B$18-Parametreler!$B$17)*MAX(0,(($B2-1)*Parametreler!$B$4)-Parametreler!$A$17)+(Parametreler!$B$19-Parametreler!$B$18)*MAX(0,(($B2-1)*Parametreler!$B$4)-Parametreler!$A$18)))</f>
        <v/>
      </c>
      <c r="M2" s="6">
        <f>IF($K2="","",MAX(0,$K2-$L2))</f>
        <v/>
      </c>
      <c r="N2" s="6">
        <f>IF($E2="","",MAX(0,$E2*Parametreler!$B$10-Parametreler!$B$11))</f>
        <v/>
      </c>
      <c r="O2" s="7">
        <f>IF($E2="","",$E2-$G2-$H2-$M2-$N2)</f>
        <v/>
      </c>
      <c r="P2" s="6">
        <f>IF($F2="","",$F2*Parametreler!$B$7)</f>
        <v/>
      </c>
      <c r="Q2" s="6">
        <f>IF($F2="","",$F2*Parametreler!$B$8)</f>
        <v/>
      </c>
      <c r="R2" s="7">
        <f>IF($E2="","",$E2+$P2+$Q2)</f>
        <v/>
      </c>
    </row>
    <row r="3">
      <c r="A3" s="2" t="n">
        <v>46054</v>
      </c>
      <c r="B3" s="3">
        <f>IF($A3="","",MONTH($A3))</f>
        <v/>
      </c>
      <c r="C3" s="4" t="inlineStr">
        <is>
          <t>P-001</t>
        </is>
      </c>
      <c r="D3" s="5">
        <f>IF($C3="","",VLOOKUP($C3,Personel!$A$2:$E$21,2,0))</f>
        <v/>
      </c>
      <c r="E3" s="6">
        <f>IF($C3="","",VLOOKUP($C3,Personel!$A$2:$E$21,5,0))</f>
        <v/>
      </c>
      <c r="F3" s="6">
        <f>IF($E3="","",MIN($E3,Parametreler!$B$9))</f>
        <v/>
      </c>
      <c r="G3" s="6">
        <f>IF($F3="","",$F3*Parametreler!$B$5)</f>
        <v/>
      </c>
      <c r="H3" s="6">
        <f>IF($F3="","",$F3*Parametreler!$B$6)</f>
        <v/>
      </c>
      <c r="I3" s="6">
        <f>IF($E3="","",$E3-$G3-$H3)</f>
        <v/>
      </c>
      <c r="J3" s="6">
        <f>IF($I3="","",SUMIFS($I$2:$I$121,$C$2:$C$121,$C3,$A$2:$A$121,"&lt;="&amp;$A3))</f>
        <v/>
      </c>
      <c r="K3" s="6">
        <f>IF($J3="","",(Parametreler!$B$15*($J3)+(Parametreler!$B$16-Parametreler!$B$15)*MAX(0,($J3)-Parametreler!$A$15)+(Parametreler!$B$17-Parametreler!$B$16)*MAX(0,($J3)-Parametreler!$A$16)+(Parametreler!$B$18-Parametreler!$B$17)*MAX(0,($J3)-Parametreler!$A$17)+(Parametreler!$B$19-Parametreler!$B$18)*MAX(0,($J3)-Parametreler!$A$18))-(Parametreler!$B$15*($J3-$I3)+(Parametreler!$B$16-Parametreler!$B$15)*MAX(0,($J3-$I3)-Parametreler!$A$15)+(Parametreler!$B$17-Parametreler!$B$16)*MAX(0,($J3-$I3)-Parametreler!$A$16)+(Parametreler!$B$18-Parametreler!$B$17)*MAX(0,($J3-$I3)-Parametreler!$A$17)+(Parametreler!$B$19-Parametreler!$B$18)*MAX(0,($J3-$I3)-Parametreler!$A$18)))</f>
        <v/>
      </c>
      <c r="L3" s="6">
        <f>IF($B3="","",(Parametreler!$B$15*($B3*Parametreler!$B$4)+(Parametreler!$B$16-Parametreler!$B$15)*MAX(0,($B3*Parametreler!$B$4)-Parametreler!$A$15)+(Parametreler!$B$17-Parametreler!$B$16)*MAX(0,($B3*Parametreler!$B$4)-Parametreler!$A$16)+(Parametreler!$B$18-Parametreler!$B$17)*MAX(0,($B3*Parametreler!$B$4)-Parametreler!$A$17)+(Parametreler!$B$19-Parametreler!$B$18)*MAX(0,($B3*Parametreler!$B$4)-Parametreler!$A$18))-(Parametreler!$B$15*(($B3-1)*Parametreler!$B$4)+(Parametreler!$B$16-Parametreler!$B$15)*MAX(0,(($B3-1)*Parametreler!$B$4)-Parametreler!$A$15)+(Parametreler!$B$17-Parametreler!$B$16)*MAX(0,(($B3-1)*Parametreler!$B$4)-Parametreler!$A$16)+(Parametreler!$B$18-Parametreler!$B$17)*MAX(0,(($B3-1)*Parametreler!$B$4)-Parametreler!$A$17)+(Parametreler!$B$19-Parametreler!$B$18)*MAX(0,(($B3-1)*Parametreler!$B$4)-Parametreler!$A$18)))</f>
        <v/>
      </c>
      <c r="M3" s="6">
        <f>IF($K3="","",MAX(0,$K3-$L3))</f>
        <v/>
      </c>
      <c r="N3" s="6">
        <f>IF($E3="","",MAX(0,$E3*Parametreler!$B$10-Parametreler!$B$11))</f>
        <v/>
      </c>
      <c r="O3" s="7">
        <f>IF($E3="","",$E3-$G3-$H3-$M3-$N3)</f>
        <v/>
      </c>
      <c r="P3" s="6">
        <f>IF($F3="","",$F3*Parametreler!$B$7)</f>
        <v/>
      </c>
      <c r="Q3" s="6">
        <f>IF($F3="","",$F3*Parametreler!$B$8)</f>
        <v/>
      </c>
      <c r="R3" s="7">
        <f>IF($E3="","",$E3+$P3+$Q3)</f>
        <v/>
      </c>
    </row>
    <row r="4">
      <c r="A4" s="2" t="n">
        <v>46082</v>
      </c>
      <c r="B4" s="3">
        <f>IF($A4="","",MONTH($A4))</f>
        <v/>
      </c>
      <c r="C4" s="4" t="inlineStr">
        <is>
          <t>P-001</t>
        </is>
      </c>
      <c r="D4" s="5">
        <f>IF($C4="","",VLOOKUP($C4,Personel!$A$2:$E$21,2,0))</f>
        <v/>
      </c>
      <c r="E4" s="6">
        <f>IF($C4="","",VLOOKUP($C4,Personel!$A$2:$E$21,5,0))</f>
        <v/>
      </c>
      <c r="F4" s="6">
        <f>IF($E4="","",MIN($E4,Parametreler!$B$9))</f>
        <v/>
      </c>
      <c r="G4" s="6">
        <f>IF($F4="","",$F4*Parametreler!$B$5)</f>
        <v/>
      </c>
      <c r="H4" s="6">
        <f>IF($F4="","",$F4*Parametreler!$B$6)</f>
        <v/>
      </c>
      <c r="I4" s="6">
        <f>IF($E4="","",$E4-$G4-$H4)</f>
        <v/>
      </c>
      <c r="J4" s="6">
        <f>IF($I4="","",SUMIFS($I$2:$I$121,$C$2:$C$121,$C4,$A$2:$A$121,"&lt;="&amp;$A4))</f>
        <v/>
      </c>
      <c r="K4" s="6">
        <f>IF($J4="","",(Parametreler!$B$15*($J4)+(Parametreler!$B$16-Parametreler!$B$15)*MAX(0,($J4)-Parametreler!$A$15)+(Parametreler!$B$17-Parametreler!$B$16)*MAX(0,($J4)-Parametreler!$A$16)+(Parametreler!$B$18-Parametreler!$B$17)*MAX(0,($J4)-Parametreler!$A$17)+(Parametreler!$B$19-Parametreler!$B$18)*MAX(0,($J4)-Parametreler!$A$18))-(Parametreler!$B$15*($J4-$I4)+(Parametreler!$B$16-Parametreler!$B$15)*MAX(0,($J4-$I4)-Parametreler!$A$15)+(Parametreler!$B$17-Parametreler!$B$16)*MAX(0,($J4-$I4)-Parametreler!$A$16)+(Parametreler!$B$18-Parametreler!$B$17)*MAX(0,($J4-$I4)-Parametreler!$A$17)+(Parametreler!$B$19-Parametreler!$B$18)*MAX(0,($J4-$I4)-Parametreler!$A$18)))</f>
        <v/>
      </c>
      <c r="L4" s="6">
        <f>IF($B4="","",(Parametreler!$B$15*($B4*Parametreler!$B$4)+(Parametreler!$B$16-Parametreler!$B$15)*MAX(0,($B4*Parametreler!$B$4)-Parametreler!$A$15)+(Parametreler!$B$17-Parametreler!$B$16)*MAX(0,($B4*Parametreler!$B$4)-Parametreler!$A$16)+(Parametreler!$B$18-Parametreler!$B$17)*MAX(0,($B4*Parametreler!$B$4)-Parametreler!$A$17)+(Parametreler!$B$19-Parametreler!$B$18)*MAX(0,($B4*Parametreler!$B$4)-Parametreler!$A$18))-(Parametreler!$B$15*(($B4-1)*Parametreler!$B$4)+(Parametreler!$B$16-Parametreler!$B$15)*MAX(0,(($B4-1)*Parametreler!$B$4)-Parametreler!$A$15)+(Parametreler!$B$17-Parametreler!$B$16)*MAX(0,(($B4-1)*Parametreler!$B$4)-Parametreler!$A$16)+(Parametreler!$B$18-Parametreler!$B$17)*MAX(0,(($B4-1)*Parametreler!$B$4)-Parametreler!$A$17)+(Parametreler!$B$19-Parametreler!$B$18)*MAX(0,(($B4-1)*Parametreler!$B$4)-Parametreler!$A$18)))</f>
        <v/>
      </c>
      <c r="M4" s="6">
        <f>IF($K4="","",MAX(0,$K4-$L4))</f>
        <v/>
      </c>
      <c r="N4" s="6">
        <f>IF($E4="","",MAX(0,$E4*Parametreler!$B$10-Parametreler!$B$11))</f>
        <v/>
      </c>
      <c r="O4" s="7">
        <f>IF($E4="","",$E4-$G4-$H4-$M4-$N4)</f>
        <v/>
      </c>
      <c r="P4" s="6">
        <f>IF($F4="","",$F4*Parametreler!$B$7)</f>
        <v/>
      </c>
      <c r="Q4" s="6">
        <f>IF($F4="","",$F4*Parametreler!$B$8)</f>
        <v/>
      </c>
      <c r="R4" s="7">
        <f>IF($E4="","",$E4+$P4+$Q4)</f>
        <v/>
      </c>
    </row>
    <row r="5">
      <c r="A5" s="2" t="n">
        <v>46113</v>
      </c>
      <c r="B5" s="3">
        <f>IF($A5="","",MONTH($A5))</f>
        <v/>
      </c>
      <c r="C5" s="4" t="inlineStr">
        <is>
          <t>P-001</t>
        </is>
      </c>
      <c r="D5" s="5">
        <f>IF($C5="","",VLOOKUP($C5,Personel!$A$2:$E$21,2,0))</f>
        <v/>
      </c>
      <c r="E5" s="6">
        <f>IF($C5="","",VLOOKUP($C5,Personel!$A$2:$E$21,5,0))</f>
        <v/>
      </c>
      <c r="F5" s="6">
        <f>IF($E5="","",MIN($E5,Parametreler!$B$9))</f>
        <v/>
      </c>
      <c r="G5" s="6">
        <f>IF($F5="","",$F5*Parametreler!$B$5)</f>
        <v/>
      </c>
      <c r="H5" s="6">
        <f>IF($F5="","",$F5*Parametreler!$B$6)</f>
        <v/>
      </c>
      <c r="I5" s="6">
        <f>IF($E5="","",$E5-$G5-$H5)</f>
        <v/>
      </c>
      <c r="J5" s="6">
        <f>IF($I5="","",SUMIFS($I$2:$I$121,$C$2:$C$121,$C5,$A$2:$A$121,"&lt;="&amp;$A5))</f>
        <v/>
      </c>
      <c r="K5" s="6">
        <f>IF($J5="","",(Parametreler!$B$15*($J5)+(Parametreler!$B$16-Parametreler!$B$15)*MAX(0,($J5)-Parametreler!$A$15)+(Parametreler!$B$17-Parametreler!$B$16)*MAX(0,($J5)-Parametreler!$A$16)+(Parametreler!$B$18-Parametreler!$B$17)*MAX(0,($J5)-Parametreler!$A$17)+(Parametreler!$B$19-Parametreler!$B$18)*MAX(0,($J5)-Parametreler!$A$18))-(Parametreler!$B$15*($J5-$I5)+(Parametreler!$B$16-Parametreler!$B$15)*MAX(0,($J5-$I5)-Parametreler!$A$15)+(Parametreler!$B$17-Parametreler!$B$16)*MAX(0,($J5-$I5)-Parametreler!$A$16)+(Parametreler!$B$18-Parametreler!$B$17)*MAX(0,($J5-$I5)-Parametreler!$A$17)+(Parametreler!$B$19-Parametreler!$B$18)*MAX(0,($J5-$I5)-Parametreler!$A$18)))</f>
        <v/>
      </c>
      <c r="L5" s="6">
        <f>IF($B5="","",(Parametreler!$B$15*($B5*Parametreler!$B$4)+(Parametreler!$B$16-Parametreler!$B$15)*MAX(0,($B5*Parametreler!$B$4)-Parametreler!$A$15)+(Parametreler!$B$17-Parametreler!$B$16)*MAX(0,($B5*Parametreler!$B$4)-Parametreler!$A$16)+(Parametreler!$B$18-Parametreler!$B$17)*MAX(0,($B5*Parametreler!$B$4)-Parametreler!$A$17)+(Parametreler!$B$19-Parametreler!$B$18)*MAX(0,($B5*Parametreler!$B$4)-Parametreler!$A$18))-(Parametreler!$B$15*(($B5-1)*Parametreler!$B$4)+(Parametreler!$B$16-Parametreler!$B$15)*MAX(0,(($B5-1)*Parametreler!$B$4)-Parametreler!$A$15)+(Parametreler!$B$17-Parametreler!$B$16)*MAX(0,(($B5-1)*Parametreler!$B$4)-Parametreler!$A$16)+(Parametreler!$B$18-Parametreler!$B$17)*MAX(0,(($B5-1)*Parametreler!$B$4)-Parametreler!$A$17)+(Parametreler!$B$19-Parametreler!$B$18)*MAX(0,(($B5-1)*Parametreler!$B$4)-Parametreler!$A$18)))</f>
        <v/>
      </c>
      <c r="M5" s="6">
        <f>IF($K5="","",MAX(0,$K5-$L5))</f>
        <v/>
      </c>
      <c r="N5" s="6">
        <f>IF($E5="","",MAX(0,$E5*Parametreler!$B$10-Parametreler!$B$11))</f>
        <v/>
      </c>
      <c r="O5" s="7">
        <f>IF($E5="","",$E5-$G5-$H5-$M5-$N5)</f>
        <v/>
      </c>
      <c r="P5" s="6">
        <f>IF($F5="","",$F5*Parametreler!$B$7)</f>
        <v/>
      </c>
      <c r="Q5" s="6">
        <f>IF($F5="","",$F5*Parametreler!$B$8)</f>
        <v/>
      </c>
      <c r="R5" s="7">
        <f>IF($E5="","",$E5+$P5+$Q5)</f>
        <v/>
      </c>
    </row>
    <row r="6">
      <c r="A6" s="2" t="n">
        <v>46143</v>
      </c>
      <c r="B6" s="3">
        <f>IF($A6="","",MONTH($A6))</f>
        <v/>
      </c>
      <c r="C6" s="4" t="inlineStr">
        <is>
          <t>P-001</t>
        </is>
      </c>
      <c r="D6" s="5">
        <f>IF($C6="","",VLOOKUP($C6,Personel!$A$2:$E$21,2,0))</f>
        <v/>
      </c>
      <c r="E6" s="6">
        <f>IF($C6="","",VLOOKUP($C6,Personel!$A$2:$E$21,5,0))</f>
        <v/>
      </c>
      <c r="F6" s="6">
        <f>IF($E6="","",MIN($E6,Parametreler!$B$9))</f>
        <v/>
      </c>
      <c r="G6" s="6">
        <f>IF($F6="","",$F6*Parametreler!$B$5)</f>
        <v/>
      </c>
      <c r="H6" s="6">
        <f>IF($F6="","",$F6*Parametreler!$B$6)</f>
        <v/>
      </c>
      <c r="I6" s="6">
        <f>IF($E6="","",$E6-$G6-$H6)</f>
        <v/>
      </c>
      <c r="J6" s="6">
        <f>IF($I6="","",SUMIFS($I$2:$I$121,$C$2:$C$121,$C6,$A$2:$A$121,"&lt;="&amp;$A6))</f>
        <v/>
      </c>
      <c r="K6" s="6">
        <f>IF($J6="","",(Parametreler!$B$15*($J6)+(Parametreler!$B$16-Parametreler!$B$15)*MAX(0,($J6)-Parametreler!$A$15)+(Parametreler!$B$17-Parametreler!$B$16)*MAX(0,($J6)-Parametreler!$A$16)+(Parametreler!$B$18-Parametreler!$B$17)*MAX(0,($J6)-Parametreler!$A$17)+(Parametreler!$B$19-Parametreler!$B$18)*MAX(0,($J6)-Parametreler!$A$18))-(Parametreler!$B$15*($J6-$I6)+(Parametreler!$B$16-Parametreler!$B$15)*MAX(0,($J6-$I6)-Parametreler!$A$15)+(Parametreler!$B$17-Parametreler!$B$16)*MAX(0,($J6-$I6)-Parametreler!$A$16)+(Parametreler!$B$18-Parametreler!$B$17)*MAX(0,($J6-$I6)-Parametreler!$A$17)+(Parametreler!$B$19-Parametreler!$B$18)*MAX(0,($J6-$I6)-Parametreler!$A$18)))</f>
        <v/>
      </c>
      <c r="L6" s="6">
        <f>IF($B6="","",(Parametreler!$B$15*($B6*Parametreler!$B$4)+(Parametreler!$B$16-Parametreler!$B$15)*MAX(0,($B6*Parametreler!$B$4)-Parametreler!$A$15)+(Parametreler!$B$17-Parametreler!$B$16)*MAX(0,($B6*Parametreler!$B$4)-Parametreler!$A$16)+(Parametreler!$B$18-Parametreler!$B$17)*MAX(0,($B6*Parametreler!$B$4)-Parametreler!$A$17)+(Parametreler!$B$19-Parametreler!$B$18)*MAX(0,($B6*Parametreler!$B$4)-Parametreler!$A$18))-(Parametreler!$B$15*(($B6-1)*Parametreler!$B$4)+(Parametreler!$B$16-Parametreler!$B$15)*MAX(0,(($B6-1)*Parametreler!$B$4)-Parametreler!$A$15)+(Parametreler!$B$17-Parametreler!$B$16)*MAX(0,(($B6-1)*Parametreler!$B$4)-Parametreler!$A$16)+(Parametreler!$B$18-Parametreler!$B$17)*MAX(0,(($B6-1)*Parametreler!$B$4)-Parametreler!$A$17)+(Parametreler!$B$19-Parametreler!$B$18)*MAX(0,(($B6-1)*Parametreler!$B$4)-Parametreler!$A$18)))</f>
        <v/>
      </c>
      <c r="M6" s="6">
        <f>IF($K6="","",MAX(0,$K6-$L6))</f>
        <v/>
      </c>
      <c r="N6" s="6">
        <f>IF($E6="","",MAX(0,$E6*Parametreler!$B$10-Parametreler!$B$11))</f>
        <v/>
      </c>
      <c r="O6" s="7">
        <f>IF($E6="","",$E6-$G6-$H6-$M6-$N6)</f>
        <v/>
      </c>
      <c r="P6" s="6">
        <f>IF($F6="","",$F6*Parametreler!$B$7)</f>
        <v/>
      </c>
      <c r="Q6" s="6">
        <f>IF($F6="","",$F6*Parametreler!$B$8)</f>
        <v/>
      </c>
      <c r="R6" s="7">
        <f>IF($E6="","",$E6+$P6+$Q6)</f>
        <v/>
      </c>
    </row>
    <row r="7">
      <c r="A7" s="2" t="n">
        <v>46174</v>
      </c>
      <c r="B7" s="3">
        <f>IF($A7="","",MONTH($A7))</f>
        <v/>
      </c>
      <c r="C7" s="4" t="inlineStr">
        <is>
          <t>P-001</t>
        </is>
      </c>
      <c r="D7" s="5">
        <f>IF($C7="","",VLOOKUP($C7,Personel!$A$2:$E$21,2,0))</f>
        <v/>
      </c>
      <c r="E7" s="6">
        <f>IF($C7="","",VLOOKUP($C7,Personel!$A$2:$E$21,5,0))</f>
        <v/>
      </c>
      <c r="F7" s="6">
        <f>IF($E7="","",MIN($E7,Parametreler!$B$9))</f>
        <v/>
      </c>
      <c r="G7" s="6">
        <f>IF($F7="","",$F7*Parametreler!$B$5)</f>
        <v/>
      </c>
      <c r="H7" s="6">
        <f>IF($F7="","",$F7*Parametreler!$B$6)</f>
        <v/>
      </c>
      <c r="I7" s="6">
        <f>IF($E7="","",$E7-$G7-$H7)</f>
        <v/>
      </c>
      <c r="J7" s="6">
        <f>IF($I7="","",SUMIFS($I$2:$I$121,$C$2:$C$121,$C7,$A$2:$A$121,"&lt;="&amp;$A7))</f>
        <v/>
      </c>
      <c r="K7" s="6">
        <f>IF($J7="","",(Parametreler!$B$15*($J7)+(Parametreler!$B$16-Parametreler!$B$15)*MAX(0,($J7)-Parametreler!$A$15)+(Parametreler!$B$17-Parametreler!$B$16)*MAX(0,($J7)-Parametreler!$A$16)+(Parametreler!$B$18-Parametreler!$B$17)*MAX(0,($J7)-Parametreler!$A$17)+(Parametreler!$B$19-Parametreler!$B$18)*MAX(0,($J7)-Parametreler!$A$18))-(Parametreler!$B$15*($J7-$I7)+(Parametreler!$B$16-Parametreler!$B$15)*MAX(0,($J7-$I7)-Parametreler!$A$15)+(Parametreler!$B$17-Parametreler!$B$16)*MAX(0,($J7-$I7)-Parametreler!$A$16)+(Parametreler!$B$18-Parametreler!$B$17)*MAX(0,($J7-$I7)-Parametreler!$A$17)+(Parametreler!$B$19-Parametreler!$B$18)*MAX(0,($J7-$I7)-Parametreler!$A$18)))</f>
        <v/>
      </c>
      <c r="L7" s="6">
        <f>IF($B7="","",(Parametreler!$B$15*($B7*Parametreler!$B$4)+(Parametreler!$B$16-Parametreler!$B$15)*MAX(0,($B7*Parametreler!$B$4)-Parametreler!$A$15)+(Parametreler!$B$17-Parametreler!$B$16)*MAX(0,($B7*Parametreler!$B$4)-Parametreler!$A$16)+(Parametreler!$B$18-Parametreler!$B$17)*MAX(0,($B7*Parametreler!$B$4)-Parametreler!$A$17)+(Parametreler!$B$19-Parametreler!$B$18)*MAX(0,($B7*Parametreler!$B$4)-Parametreler!$A$18))-(Parametreler!$B$15*(($B7-1)*Parametreler!$B$4)+(Parametreler!$B$16-Parametreler!$B$15)*MAX(0,(($B7-1)*Parametreler!$B$4)-Parametreler!$A$15)+(Parametreler!$B$17-Parametreler!$B$16)*MAX(0,(($B7-1)*Parametreler!$B$4)-Parametreler!$A$16)+(Parametreler!$B$18-Parametreler!$B$17)*MAX(0,(($B7-1)*Parametreler!$B$4)-Parametreler!$A$17)+(Parametreler!$B$19-Parametreler!$B$18)*MAX(0,(($B7-1)*Parametreler!$B$4)-Parametreler!$A$18)))</f>
        <v/>
      </c>
      <c r="M7" s="6">
        <f>IF($K7="","",MAX(0,$K7-$L7))</f>
        <v/>
      </c>
      <c r="N7" s="6">
        <f>IF($E7="","",MAX(0,$E7*Parametreler!$B$10-Parametreler!$B$11))</f>
        <v/>
      </c>
      <c r="O7" s="7">
        <f>IF($E7="","",$E7-$G7-$H7-$M7-$N7)</f>
        <v/>
      </c>
      <c r="P7" s="6">
        <f>IF($F7="","",$F7*Parametreler!$B$7)</f>
        <v/>
      </c>
      <c r="Q7" s="6">
        <f>IF($F7="","",$F7*Parametreler!$B$8)</f>
        <v/>
      </c>
      <c r="R7" s="7">
        <f>IF($E7="","",$E7+$P7+$Q7)</f>
        <v/>
      </c>
    </row>
    <row r="8">
      <c r="A8" s="2" t="n">
        <v>46204</v>
      </c>
      <c r="B8" s="3">
        <f>IF($A8="","",MONTH($A8))</f>
        <v/>
      </c>
      <c r="C8" s="4" t="inlineStr">
        <is>
          <t>P-001</t>
        </is>
      </c>
      <c r="D8" s="5">
        <f>IF($C8="","",VLOOKUP($C8,Personel!$A$2:$E$21,2,0))</f>
        <v/>
      </c>
      <c r="E8" s="6">
        <f>IF($C8="","",VLOOKUP($C8,Personel!$A$2:$E$21,5,0))</f>
        <v/>
      </c>
      <c r="F8" s="6">
        <f>IF($E8="","",MIN($E8,Parametreler!$B$9))</f>
        <v/>
      </c>
      <c r="G8" s="6">
        <f>IF($F8="","",$F8*Parametreler!$B$5)</f>
        <v/>
      </c>
      <c r="H8" s="6">
        <f>IF($F8="","",$F8*Parametreler!$B$6)</f>
        <v/>
      </c>
      <c r="I8" s="6">
        <f>IF($E8="","",$E8-$G8-$H8)</f>
        <v/>
      </c>
      <c r="J8" s="6">
        <f>IF($I8="","",SUMIFS($I$2:$I$121,$C$2:$C$121,$C8,$A$2:$A$121,"&lt;="&amp;$A8))</f>
        <v/>
      </c>
      <c r="K8" s="6">
        <f>IF($J8="","",(Parametreler!$B$15*($J8)+(Parametreler!$B$16-Parametreler!$B$15)*MAX(0,($J8)-Parametreler!$A$15)+(Parametreler!$B$17-Parametreler!$B$16)*MAX(0,($J8)-Parametreler!$A$16)+(Parametreler!$B$18-Parametreler!$B$17)*MAX(0,($J8)-Parametreler!$A$17)+(Parametreler!$B$19-Parametreler!$B$18)*MAX(0,($J8)-Parametreler!$A$18))-(Parametreler!$B$15*($J8-$I8)+(Parametreler!$B$16-Parametreler!$B$15)*MAX(0,($J8-$I8)-Parametreler!$A$15)+(Parametreler!$B$17-Parametreler!$B$16)*MAX(0,($J8-$I8)-Parametreler!$A$16)+(Parametreler!$B$18-Parametreler!$B$17)*MAX(0,($J8-$I8)-Parametreler!$A$17)+(Parametreler!$B$19-Parametreler!$B$18)*MAX(0,($J8-$I8)-Parametreler!$A$18)))</f>
        <v/>
      </c>
      <c r="L8" s="6">
        <f>IF($B8="","",(Parametreler!$B$15*($B8*Parametreler!$B$4)+(Parametreler!$B$16-Parametreler!$B$15)*MAX(0,($B8*Parametreler!$B$4)-Parametreler!$A$15)+(Parametreler!$B$17-Parametreler!$B$16)*MAX(0,($B8*Parametreler!$B$4)-Parametreler!$A$16)+(Parametreler!$B$18-Parametreler!$B$17)*MAX(0,($B8*Parametreler!$B$4)-Parametreler!$A$17)+(Parametreler!$B$19-Parametreler!$B$18)*MAX(0,($B8*Parametreler!$B$4)-Parametreler!$A$18))-(Parametreler!$B$15*(($B8-1)*Parametreler!$B$4)+(Parametreler!$B$16-Parametreler!$B$15)*MAX(0,(($B8-1)*Parametreler!$B$4)-Parametreler!$A$15)+(Parametreler!$B$17-Parametreler!$B$16)*MAX(0,(($B8-1)*Parametreler!$B$4)-Parametreler!$A$16)+(Parametreler!$B$18-Parametreler!$B$17)*MAX(0,(($B8-1)*Parametreler!$B$4)-Parametreler!$A$17)+(Parametreler!$B$19-Parametreler!$B$18)*MAX(0,(($B8-1)*Parametreler!$B$4)-Parametreler!$A$18)))</f>
        <v/>
      </c>
      <c r="M8" s="6">
        <f>IF($K8="","",MAX(0,$K8-$L8))</f>
        <v/>
      </c>
      <c r="N8" s="6">
        <f>IF($E8="","",MAX(0,$E8*Parametreler!$B$10-Parametreler!$B$11))</f>
        <v/>
      </c>
      <c r="O8" s="7">
        <f>IF($E8="","",$E8-$G8-$H8-$M8-$N8)</f>
        <v/>
      </c>
      <c r="P8" s="6">
        <f>IF($F8="","",$F8*Parametreler!$B$7)</f>
        <v/>
      </c>
      <c r="Q8" s="6">
        <f>IF($F8="","",$F8*Parametreler!$B$8)</f>
        <v/>
      </c>
      <c r="R8" s="7">
        <f>IF($E8="","",$E8+$P8+$Q8)</f>
        <v/>
      </c>
    </row>
    <row r="9">
      <c r="A9" s="2" t="n">
        <v>46235</v>
      </c>
      <c r="B9" s="3">
        <f>IF($A9="","",MONTH($A9))</f>
        <v/>
      </c>
      <c r="C9" s="4" t="inlineStr">
        <is>
          <t>P-001</t>
        </is>
      </c>
      <c r="D9" s="5">
        <f>IF($C9="","",VLOOKUP($C9,Personel!$A$2:$E$21,2,0))</f>
        <v/>
      </c>
      <c r="E9" s="6">
        <f>IF($C9="","",VLOOKUP($C9,Personel!$A$2:$E$21,5,0))</f>
        <v/>
      </c>
      <c r="F9" s="6">
        <f>IF($E9="","",MIN($E9,Parametreler!$B$9))</f>
        <v/>
      </c>
      <c r="G9" s="6">
        <f>IF($F9="","",$F9*Parametreler!$B$5)</f>
        <v/>
      </c>
      <c r="H9" s="6">
        <f>IF($F9="","",$F9*Parametreler!$B$6)</f>
        <v/>
      </c>
      <c r="I9" s="6">
        <f>IF($E9="","",$E9-$G9-$H9)</f>
        <v/>
      </c>
      <c r="J9" s="6">
        <f>IF($I9="","",SUMIFS($I$2:$I$121,$C$2:$C$121,$C9,$A$2:$A$121,"&lt;="&amp;$A9))</f>
        <v/>
      </c>
      <c r="K9" s="6">
        <f>IF($J9="","",(Parametreler!$B$15*($J9)+(Parametreler!$B$16-Parametreler!$B$15)*MAX(0,($J9)-Parametreler!$A$15)+(Parametreler!$B$17-Parametreler!$B$16)*MAX(0,($J9)-Parametreler!$A$16)+(Parametreler!$B$18-Parametreler!$B$17)*MAX(0,($J9)-Parametreler!$A$17)+(Parametreler!$B$19-Parametreler!$B$18)*MAX(0,($J9)-Parametreler!$A$18))-(Parametreler!$B$15*($J9-$I9)+(Parametreler!$B$16-Parametreler!$B$15)*MAX(0,($J9-$I9)-Parametreler!$A$15)+(Parametreler!$B$17-Parametreler!$B$16)*MAX(0,($J9-$I9)-Parametreler!$A$16)+(Parametreler!$B$18-Parametreler!$B$17)*MAX(0,($J9-$I9)-Parametreler!$A$17)+(Parametreler!$B$19-Parametreler!$B$18)*MAX(0,($J9-$I9)-Parametreler!$A$18)))</f>
        <v/>
      </c>
      <c r="L9" s="6">
        <f>IF($B9="","",(Parametreler!$B$15*($B9*Parametreler!$B$4)+(Parametreler!$B$16-Parametreler!$B$15)*MAX(0,($B9*Parametreler!$B$4)-Parametreler!$A$15)+(Parametreler!$B$17-Parametreler!$B$16)*MAX(0,($B9*Parametreler!$B$4)-Parametreler!$A$16)+(Parametreler!$B$18-Parametreler!$B$17)*MAX(0,($B9*Parametreler!$B$4)-Parametreler!$A$17)+(Parametreler!$B$19-Parametreler!$B$18)*MAX(0,($B9*Parametreler!$B$4)-Parametreler!$A$18))-(Parametreler!$B$15*(($B9-1)*Parametreler!$B$4)+(Parametreler!$B$16-Parametreler!$B$15)*MAX(0,(($B9-1)*Parametreler!$B$4)-Parametreler!$A$15)+(Parametreler!$B$17-Parametreler!$B$16)*MAX(0,(($B9-1)*Parametreler!$B$4)-Parametreler!$A$16)+(Parametreler!$B$18-Parametreler!$B$17)*MAX(0,(($B9-1)*Parametreler!$B$4)-Parametreler!$A$17)+(Parametreler!$B$19-Parametreler!$B$18)*MAX(0,(($B9-1)*Parametreler!$B$4)-Parametreler!$A$18)))</f>
        <v/>
      </c>
      <c r="M9" s="6">
        <f>IF($K9="","",MAX(0,$K9-$L9))</f>
        <v/>
      </c>
      <c r="N9" s="6">
        <f>IF($E9="","",MAX(0,$E9*Parametreler!$B$10-Parametreler!$B$11))</f>
        <v/>
      </c>
      <c r="O9" s="7">
        <f>IF($E9="","",$E9-$G9-$H9-$M9-$N9)</f>
        <v/>
      </c>
      <c r="P9" s="6">
        <f>IF($F9="","",$F9*Parametreler!$B$7)</f>
        <v/>
      </c>
      <c r="Q9" s="6">
        <f>IF($F9="","",$F9*Parametreler!$B$8)</f>
        <v/>
      </c>
      <c r="R9" s="7">
        <f>IF($E9="","",$E9+$P9+$Q9)</f>
        <v/>
      </c>
    </row>
    <row r="10">
      <c r="A10" s="2" t="n">
        <v>46266</v>
      </c>
      <c r="B10" s="3">
        <f>IF($A10="","",MONTH($A10))</f>
        <v/>
      </c>
      <c r="C10" s="4" t="inlineStr">
        <is>
          <t>P-001</t>
        </is>
      </c>
      <c r="D10" s="5">
        <f>IF($C10="","",VLOOKUP($C10,Personel!$A$2:$E$21,2,0))</f>
        <v/>
      </c>
      <c r="E10" s="6">
        <f>IF($C10="","",VLOOKUP($C10,Personel!$A$2:$E$21,5,0))</f>
        <v/>
      </c>
      <c r="F10" s="6">
        <f>IF($E10="","",MIN($E10,Parametreler!$B$9))</f>
        <v/>
      </c>
      <c r="G10" s="6">
        <f>IF($F10="","",$F10*Parametreler!$B$5)</f>
        <v/>
      </c>
      <c r="H10" s="6">
        <f>IF($F10="","",$F10*Parametreler!$B$6)</f>
        <v/>
      </c>
      <c r="I10" s="6">
        <f>IF($E10="","",$E10-$G10-$H10)</f>
        <v/>
      </c>
      <c r="J10" s="6">
        <f>IF($I10="","",SUMIFS($I$2:$I$121,$C$2:$C$121,$C10,$A$2:$A$121,"&lt;="&amp;$A10))</f>
        <v/>
      </c>
      <c r="K10" s="6">
        <f>IF($J10="","",(Parametreler!$B$15*($J10)+(Parametreler!$B$16-Parametreler!$B$15)*MAX(0,($J10)-Parametreler!$A$15)+(Parametreler!$B$17-Parametreler!$B$16)*MAX(0,($J10)-Parametreler!$A$16)+(Parametreler!$B$18-Parametreler!$B$17)*MAX(0,($J10)-Parametreler!$A$17)+(Parametreler!$B$19-Parametreler!$B$18)*MAX(0,($J10)-Parametreler!$A$18))-(Parametreler!$B$15*($J10-$I10)+(Parametreler!$B$16-Parametreler!$B$15)*MAX(0,($J10-$I10)-Parametreler!$A$15)+(Parametreler!$B$17-Parametreler!$B$16)*MAX(0,($J10-$I10)-Parametreler!$A$16)+(Parametreler!$B$18-Parametreler!$B$17)*MAX(0,($J10-$I10)-Parametreler!$A$17)+(Parametreler!$B$19-Parametreler!$B$18)*MAX(0,($J10-$I10)-Parametreler!$A$18)))</f>
        <v/>
      </c>
      <c r="L10" s="6">
        <f>IF($B10="","",(Parametreler!$B$15*($B10*Parametreler!$B$4)+(Parametreler!$B$16-Parametreler!$B$15)*MAX(0,($B10*Parametreler!$B$4)-Parametreler!$A$15)+(Parametreler!$B$17-Parametreler!$B$16)*MAX(0,($B10*Parametreler!$B$4)-Parametreler!$A$16)+(Parametreler!$B$18-Parametreler!$B$17)*MAX(0,($B10*Parametreler!$B$4)-Parametreler!$A$17)+(Parametreler!$B$19-Parametreler!$B$18)*MAX(0,($B10*Parametreler!$B$4)-Parametreler!$A$18))-(Parametreler!$B$15*(($B10-1)*Parametreler!$B$4)+(Parametreler!$B$16-Parametreler!$B$15)*MAX(0,(($B10-1)*Parametreler!$B$4)-Parametreler!$A$15)+(Parametreler!$B$17-Parametreler!$B$16)*MAX(0,(($B10-1)*Parametreler!$B$4)-Parametreler!$A$16)+(Parametreler!$B$18-Parametreler!$B$17)*MAX(0,(($B10-1)*Parametreler!$B$4)-Parametreler!$A$17)+(Parametreler!$B$19-Parametreler!$B$18)*MAX(0,(($B10-1)*Parametreler!$B$4)-Parametreler!$A$18)))</f>
        <v/>
      </c>
      <c r="M10" s="6">
        <f>IF($K10="","",MAX(0,$K10-$L10))</f>
        <v/>
      </c>
      <c r="N10" s="6">
        <f>IF($E10="","",MAX(0,$E10*Parametreler!$B$10-Parametreler!$B$11))</f>
        <v/>
      </c>
      <c r="O10" s="7">
        <f>IF($E10="","",$E10-$G10-$H10-$M10-$N10)</f>
        <v/>
      </c>
      <c r="P10" s="6">
        <f>IF($F10="","",$F10*Parametreler!$B$7)</f>
        <v/>
      </c>
      <c r="Q10" s="6">
        <f>IF($F10="","",$F10*Parametreler!$B$8)</f>
        <v/>
      </c>
      <c r="R10" s="7">
        <f>IF($E10="","",$E10+$P10+$Q10)</f>
        <v/>
      </c>
    </row>
    <row r="11">
      <c r="A11" s="2" t="n">
        <v>46296</v>
      </c>
      <c r="B11" s="3">
        <f>IF($A11="","",MONTH($A11))</f>
        <v/>
      </c>
      <c r="C11" s="4" t="inlineStr">
        <is>
          <t>P-001</t>
        </is>
      </c>
      <c r="D11" s="5">
        <f>IF($C11="","",VLOOKUP($C11,Personel!$A$2:$E$21,2,0))</f>
        <v/>
      </c>
      <c r="E11" s="6">
        <f>IF($C11="","",VLOOKUP($C11,Personel!$A$2:$E$21,5,0))</f>
        <v/>
      </c>
      <c r="F11" s="6">
        <f>IF($E11="","",MIN($E11,Parametreler!$B$9))</f>
        <v/>
      </c>
      <c r="G11" s="6">
        <f>IF($F11="","",$F11*Parametreler!$B$5)</f>
        <v/>
      </c>
      <c r="H11" s="6">
        <f>IF($F11="","",$F11*Parametreler!$B$6)</f>
        <v/>
      </c>
      <c r="I11" s="6">
        <f>IF($E11="","",$E11-$G11-$H11)</f>
        <v/>
      </c>
      <c r="J11" s="6">
        <f>IF($I11="","",SUMIFS($I$2:$I$121,$C$2:$C$121,$C11,$A$2:$A$121,"&lt;="&amp;$A11))</f>
        <v/>
      </c>
      <c r="K11" s="6">
        <f>IF($J11="","",(Parametreler!$B$15*($J11)+(Parametreler!$B$16-Parametreler!$B$15)*MAX(0,($J11)-Parametreler!$A$15)+(Parametreler!$B$17-Parametreler!$B$16)*MAX(0,($J11)-Parametreler!$A$16)+(Parametreler!$B$18-Parametreler!$B$17)*MAX(0,($J11)-Parametreler!$A$17)+(Parametreler!$B$19-Parametreler!$B$18)*MAX(0,($J11)-Parametreler!$A$18))-(Parametreler!$B$15*($J11-$I11)+(Parametreler!$B$16-Parametreler!$B$15)*MAX(0,($J11-$I11)-Parametreler!$A$15)+(Parametreler!$B$17-Parametreler!$B$16)*MAX(0,($J11-$I11)-Parametreler!$A$16)+(Parametreler!$B$18-Parametreler!$B$17)*MAX(0,($J11-$I11)-Parametreler!$A$17)+(Parametreler!$B$19-Parametreler!$B$18)*MAX(0,($J11-$I11)-Parametreler!$A$18)))</f>
        <v/>
      </c>
      <c r="L11" s="6">
        <f>IF($B11="","",(Parametreler!$B$15*($B11*Parametreler!$B$4)+(Parametreler!$B$16-Parametreler!$B$15)*MAX(0,($B11*Parametreler!$B$4)-Parametreler!$A$15)+(Parametreler!$B$17-Parametreler!$B$16)*MAX(0,($B11*Parametreler!$B$4)-Parametreler!$A$16)+(Parametreler!$B$18-Parametreler!$B$17)*MAX(0,($B11*Parametreler!$B$4)-Parametreler!$A$17)+(Parametreler!$B$19-Parametreler!$B$18)*MAX(0,($B11*Parametreler!$B$4)-Parametreler!$A$18))-(Parametreler!$B$15*(($B11-1)*Parametreler!$B$4)+(Parametreler!$B$16-Parametreler!$B$15)*MAX(0,(($B11-1)*Parametreler!$B$4)-Parametreler!$A$15)+(Parametreler!$B$17-Parametreler!$B$16)*MAX(0,(($B11-1)*Parametreler!$B$4)-Parametreler!$A$16)+(Parametreler!$B$18-Parametreler!$B$17)*MAX(0,(($B11-1)*Parametreler!$B$4)-Parametreler!$A$17)+(Parametreler!$B$19-Parametreler!$B$18)*MAX(0,(($B11-1)*Parametreler!$B$4)-Parametreler!$A$18)))</f>
        <v/>
      </c>
      <c r="M11" s="6">
        <f>IF($K11="","",MAX(0,$K11-$L11))</f>
        <v/>
      </c>
      <c r="N11" s="6">
        <f>IF($E11="","",MAX(0,$E11*Parametreler!$B$10-Parametreler!$B$11))</f>
        <v/>
      </c>
      <c r="O11" s="7">
        <f>IF($E11="","",$E11-$G11-$H11-$M11-$N11)</f>
        <v/>
      </c>
      <c r="P11" s="6">
        <f>IF($F11="","",$F11*Parametreler!$B$7)</f>
        <v/>
      </c>
      <c r="Q11" s="6">
        <f>IF($F11="","",$F11*Parametreler!$B$8)</f>
        <v/>
      </c>
      <c r="R11" s="7">
        <f>IF($E11="","",$E11+$P11+$Q11)</f>
        <v/>
      </c>
    </row>
    <row r="12">
      <c r="A12" s="2" t="n">
        <v>46327</v>
      </c>
      <c r="B12" s="3">
        <f>IF($A12="","",MONTH($A12))</f>
        <v/>
      </c>
      <c r="C12" s="4" t="inlineStr">
        <is>
          <t>P-001</t>
        </is>
      </c>
      <c r="D12" s="5">
        <f>IF($C12="","",VLOOKUP($C12,Personel!$A$2:$E$21,2,0))</f>
        <v/>
      </c>
      <c r="E12" s="6">
        <f>IF($C12="","",VLOOKUP($C12,Personel!$A$2:$E$21,5,0))</f>
        <v/>
      </c>
      <c r="F12" s="6">
        <f>IF($E12="","",MIN($E12,Parametreler!$B$9))</f>
        <v/>
      </c>
      <c r="G12" s="6">
        <f>IF($F12="","",$F12*Parametreler!$B$5)</f>
        <v/>
      </c>
      <c r="H12" s="6">
        <f>IF($F12="","",$F12*Parametreler!$B$6)</f>
        <v/>
      </c>
      <c r="I12" s="6">
        <f>IF($E12="","",$E12-$G12-$H12)</f>
        <v/>
      </c>
      <c r="J12" s="6">
        <f>IF($I12="","",SUMIFS($I$2:$I$121,$C$2:$C$121,$C12,$A$2:$A$121,"&lt;="&amp;$A12))</f>
        <v/>
      </c>
      <c r="K12" s="6">
        <f>IF($J12="","",(Parametreler!$B$15*($J12)+(Parametreler!$B$16-Parametreler!$B$15)*MAX(0,($J12)-Parametreler!$A$15)+(Parametreler!$B$17-Parametreler!$B$16)*MAX(0,($J12)-Parametreler!$A$16)+(Parametreler!$B$18-Parametreler!$B$17)*MAX(0,($J12)-Parametreler!$A$17)+(Parametreler!$B$19-Parametreler!$B$18)*MAX(0,($J12)-Parametreler!$A$18))-(Parametreler!$B$15*($J12-$I12)+(Parametreler!$B$16-Parametreler!$B$15)*MAX(0,($J12-$I12)-Parametreler!$A$15)+(Parametreler!$B$17-Parametreler!$B$16)*MAX(0,($J12-$I12)-Parametreler!$A$16)+(Parametreler!$B$18-Parametreler!$B$17)*MAX(0,($J12-$I12)-Parametreler!$A$17)+(Parametreler!$B$19-Parametreler!$B$18)*MAX(0,($J12-$I12)-Parametreler!$A$18)))</f>
        <v/>
      </c>
      <c r="L12" s="6">
        <f>IF($B12="","",(Parametreler!$B$15*($B12*Parametreler!$B$4)+(Parametreler!$B$16-Parametreler!$B$15)*MAX(0,($B12*Parametreler!$B$4)-Parametreler!$A$15)+(Parametreler!$B$17-Parametreler!$B$16)*MAX(0,($B12*Parametreler!$B$4)-Parametreler!$A$16)+(Parametreler!$B$18-Parametreler!$B$17)*MAX(0,($B12*Parametreler!$B$4)-Parametreler!$A$17)+(Parametreler!$B$19-Parametreler!$B$18)*MAX(0,($B12*Parametreler!$B$4)-Parametreler!$A$18))-(Parametreler!$B$15*(($B12-1)*Parametreler!$B$4)+(Parametreler!$B$16-Parametreler!$B$15)*MAX(0,(($B12-1)*Parametreler!$B$4)-Parametreler!$A$15)+(Parametreler!$B$17-Parametreler!$B$16)*MAX(0,(($B12-1)*Parametreler!$B$4)-Parametreler!$A$16)+(Parametreler!$B$18-Parametreler!$B$17)*MAX(0,(($B12-1)*Parametreler!$B$4)-Parametreler!$A$17)+(Parametreler!$B$19-Parametreler!$B$18)*MAX(0,(($B12-1)*Parametreler!$B$4)-Parametreler!$A$18)))</f>
        <v/>
      </c>
      <c r="M12" s="6">
        <f>IF($K12="","",MAX(0,$K12-$L12))</f>
        <v/>
      </c>
      <c r="N12" s="6">
        <f>IF($E12="","",MAX(0,$E12*Parametreler!$B$10-Parametreler!$B$11))</f>
        <v/>
      </c>
      <c r="O12" s="7">
        <f>IF($E12="","",$E12-$G12-$H12-$M12-$N12)</f>
        <v/>
      </c>
      <c r="P12" s="6">
        <f>IF($F12="","",$F12*Parametreler!$B$7)</f>
        <v/>
      </c>
      <c r="Q12" s="6">
        <f>IF($F12="","",$F12*Parametreler!$B$8)</f>
        <v/>
      </c>
      <c r="R12" s="7">
        <f>IF($E12="","",$E12+$P12+$Q12)</f>
        <v/>
      </c>
    </row>
    <row r="13">
      <c r="A13" s="2" t="n">
        <v>46357</v>
      </c>
      <c r="B13" s="3">
        <f>IF($A13="","",MONTH($A13))</f>
        <v/>
      </c>
      <c r="C13" s="4" t="inlineStr">
        <is>
          <t>P-001</t>
        </is>
      </c>
      <c r="D13" s="5">
        <f>IF($C13="","",VLOOKUP($C13,Personel!$A$2:$E$21,2,0))</f>
        <v/>
      </c>
      <c r="E13" s="6">
        <f>IF($C13="","",VLOOKUP($C13,Personel!$A$2:$E$21,5,0))</f>
        <v/>
      </c>
      <c r="F13" s="6">
        <f>IF($E13="","",MIN($E13,Parametreler!$B$9))</f>
        <v/>
      </c>
      <c r="G13" s="6">
        <f>IF($F13="","",$F13*Parametreler!$B$5)</f>
        <v/>
      </c>
      <c r="H13" s="6">
        <f>IF($F13="","",$F13*Parametreler!$B$6)</f>
        <v/>
      </c>
      <c r="I13" s="6">
        <f>IF($E13="","",$E13-$G13-$H13)</f>
        <v/>
      </c>
      <c r="J13" s="6">
        <f>IF($I13="","",SUMIFS($I$2:$I$121,$C$2:$C$121,$C13,$A$2:$A$121,"&lt;="&amp;$A13))</f>
        <v/>
      </c>
      <c r="K13" s="6">
        <f>IF($J13="","",(Parametreler!$B$15*($J13)+(Parametreler!$B$16-Parametreler!$B$15)*MAX(0,($J13)-Parametreler!$A$15)+(Parametreler!$B$17-Parametreler!$B$16)*MAX(0,($J13)-Parametreler!$A$16)+(Parametreler!$B$18-Parametreler!$B$17)*MAX(0,($J13)-Parametreler!$A$17)+(Parametreler!$B$19-Parametreler!$B$18)*MAX(0,($J13)-Parametreler!$A$18))-(Parametreler!$B$15*($J13-$I13)+(Parametreler!$B$16-Parametreler!$B$15)*MAX(0,($J13-$I13)-Parametreler!$A$15)+(Parametreler!$B$17-Parametreler!$B$16)*MAX(0,($J13-$I13)-Parametreler!$A$16)+(Parametreler!$B$18-Parametreler!$B$17)*MAX(0,($J13-$I13)-Parametreler!$A$17)+(Parametreler!$B$19-Parametreler!$B$18)*MAX(0,($J13-$I13)-Parametreler!$A$18)))</f>
        <v/>
      </c>
      <c r="L13" s="6">
        <f>IF($B13="","",(Parametreler!$B$15*($B13*Parametreler!$B$4)+(Parametreler!$B$16-Parametreler!$B$15)*MAX(0,($B13*Parametreler!$B$4)-Parametreler!$A$15)+(Parametreler!$B$17-Parametreler!$B$16)*MAX(0,($B13*Parametreler!$B$4)-Parametreler!$A$16)+(Parametreler!$B$18-Parametreler!$B$17)*MAX(0,($B13*Parametreler!$B$4)-Parametreler!$A$17)+(Parametreler!$B$19-Parametreler!$B$18)*MAX(0,($B13*Parametreler!$B$4)-Parametreler!$A$18))-(Parametreler!$B$15*(($B13-1)*Parametreler!$B$4)+(Parametreler!$B$16-Parametreler!$B$15)*MAX(0,(($B13-1)*Parametreler!$B$4)-Parametreler!$A$15)+(Parametreler!$B$17-Parametreler!$B$16)*MAX(0,(($B13-1)*Parametreler!$B$4)-Parametreler!$A$16)+(Parametreler!$B$18-Parametreler!$B$17)*MAX(0,(($B13-1)*Parametreler!$B$4)-Parametreler!$A$17)+(Parametreler!$B$19-Parametreler!$B$18)*MAX(0,(($B13-1)*Parametreler!$B$4)-Parametreler!$A$18)))</f>
        <v/>
      </c>
      <c r="M13" s="6">
        <f>IF($K13="","",MAX(0,$K13-$L13))</f>
        <v/>
      </c>
      <c r="N13" s="6">
        <f>IF($E13="","",MAX(0,$E13*Parametreler!$B$10-Parametreler!$B$11))</f>
        <v/>
      </c>
      <c r="O13" s="7">
        <f>IF($E13="","",$E13-$G13-$H13-$M13-$N13)</f>
        <v/>
      </c>
      <c r="P13" s="6">
        <f>IF($F13="","",$F13*Parametreler!$B$7)</f>
        <v/>
      </c>
      <c r="Q13" s="6">
        <f>IF($F13="","",$F13*Parametreler!$B$8)</f>
        <v/>
      </c>
      <c r="R13" s="7">
        <f>IF($E13="","",$E13+$P13+$Q13)</f>
        <v/>
      </c>
    </row>
    <row r="14">
      <c r="A14" s="8" t="n">
        <v>46023</v>
      </c>
      <c r="B14" s="9">
        <f>IF($A14="","",MONTH($A14))</f>
        <v/>
      </c>
      <c r="C14" s="10" t="inlineStr">
        <is>
          <t>P-002</t>
        </is>
      </c>
      <c r="D14" s="11">
        <f>IF($C14="","",VLOOKUP($C14,Personel!$A$2:$E$21,2,0))</f>
        <v/>
      </c>
      <c r="E14" s="12">
        <f>IF($C14="","",VLOOKUP($C14,Personel!$A$2:$E$21,5,0))</f>
        <v/>
      </c>
      <c r="F14" s="12">
        <f>IF($E14="","",MIN($E14,Parametreler!$B$9))</f>
        <v/>
      </c>
      <c r="G14" s="12">
        <f>IF($F14="","",$F14*Parametreler!$B$5)</f>
        <v/>
      </c>
      <c r="H14" s="12">
        <f>IF($F14="","",$F14*Parametreler!$B$6)</f>
        <v/>
      </c>
      <c r="I14" s="12">
        <f>IF($E14="","",$E14-$G14-$H14)</f>
        <v/>
      </c>
      <c r="J14" s="12">
        <f>IF($I14="","",SUMIFS($I$2:$I$121,$C$2:$C$121,$C14,$A$2:$A$121,"&lt;="&amp;$A14))</f>
        <v/>
      </c>
      <c r="K14" s="12">
        <f>IF($J14="","",(Parametreler!$B$15*($J14)+(Parametreler!$B$16-Parametreler!$B$15)*MAX(0,($J14)-Parametreler!$A$15)+(Parametreler!$B$17-Parametreler!$B$16)*MAX(0,($J14)-Parametreler!$A$16)+(Parametreler!$B$18-Parametreler!$B$17)*MAX(0,($J14)-Parametreler!$A$17)+(Parametreler!$B$19-Parametreler!$B$18)*MAX(0,($J14)-Parametreler!$A$18))-(Parametreler!$B$15*($J14-$I14)+(Parametreler!$B$16-Parametreler!$B$15)*MAX(0,($J14-$I14)-Parametreler!$A$15)+(Parametreler!$B$17-Parametreler!$B$16)*MAX(0,($J14-$I14)-Parametreler!$A$16)+(Parametreler!$B$18-Parametreler!$B$17)*MAX(0,($J14-$I14)-Parametreler!$A$17)+(Parametreler!$B$19-Parametreler!$B$18)*MAX(0,($J14-$I14)-Parametreler!$A$18)))</f>
        <v/>
      </c>
      <c r="L14" s="12">
        <f>IF($B14="","",(Parametreler!$B$15*($B14*Parametreler!$B$4)+(Parametreler!$B$16-Parametreler!$B$15)*MAX(0,($B14*Parametreler!$B$4)-Parametreler!$A$15)+(Parametreler!$B$17-Parametreler!$B$16)*MAX(0,($B14*Parametreler!$B$4)-Parametreler!$A$16)+(Parametreler!$B$18-Parametreler!$B$17)*MAX(0,($B14*Parametreler!$B$4)-Parametreler!$A$17)+(Parametreler!$B$19-Parametreler!$B$18)*MAX(0,($B14*Parametreler!$B$4)-Parametreler!$A$18))-(Parametreler!$B$15*(($B14-1)*Parametreler!$B$4)+(Parametreler!$B$16-Parametreler!$B$15)*MAX(0,(($B14-1)*Parametreler!$B$4)-Parametreler!$A$15)+(Parametreler!$B$17-Parametreler!$B$16)*MAX(0,(($B14-1)*Parametreler!$B$4)-Parametreler!$A$16)+(Parametreler!$B$18-Parametreler!$B$17)*MAX(0,(($B14-1)*Parametreler!$B$4)-Parametreler!$A$17)+(Parametreler!$B$19-Parametreler!$B$18)*MAX(0,(($B14-1)*Parametreler!$B$4)-Parametreler!$A$18)))</f>
        <v/>
      </c>
      <c r="M14" s="12">
        <f>IF($K14="","",MAX(0,$K14-$L14))</f>
        <v/>
      </c>
      <c r="N14" s="12">
        <f>IF($E14="","",MAX(0,$E14*Parametreler!$B$10-Parametreler!$B$11))</f>
        <v/>
      </c>
      <c r="O14" s="13">
        <f>IF($E14="","",$E14-$G14-$H14-$M14-$N14)</f>
        <v/>
      </c>
      <c r="P14" s="12">
        <f>IF($F14="","",$F14*Parametreler!$B$7)</f>
        <v/>
      </c>
      <c r="Q14" s="12">
        <f>IF($F14="","",$F14*Parametreler!$B$8)</f>
        <v/>
      </c>
      <c r="R14" s="13">
        <f>IF($E14="","",$E14+$P14+$Q14)</f>
        <v/>
      </c>
    </row>
    <row r="15">
      <c r="A15" s="8" t="n">
        <v>46054</v>
      </c>
      <c r="B15" s="9">
        <f>IF($A15="","",MONTH($A15))</f>
        <v/>
      </c>
      <c r="C15" s="10" t="inlineStr">
        <is>
          <t>P-002</t>
        </is>
      </c>
      <c r="D15" s="11">
        <f>IF($C15="","",VLOOKUP($C15,Personel!$A$2:$E$21,2,0))</f>
        <v/>
      </c>
      <c r="E15" s="12">
        <f>IF($C15="","",VLOOKUP($C15,Personel!$A$2:$E$21,5,0))</f>
        <v/>
      </c>
      <c r="F15" s="12">
        <f>IF($E15="","",MIN($E15,Parametreler!$B$9))</f>
        <v/>
      </c>
      <c r="G15" s="12">
        <f>IF($F15="","",$F15*Parametreler!$B$5)</f>
        <v/>
      </c>
      <c r="H15" s="12">
        <f>IF($F15="","",$F15*Parametreler!$B$6)</f>
        <v/>
      </c>
      <c r="I15" s="12">
        <f>IF($E15="","",$E15-$G15-$H15)</f>
        <v/>
      </c>
      <c r="J15" s="12">
        <f>IF($I15="","",SUMIFS($I$2:$I$121,$C$2:$C$121,$C15,$A$2:$A$121,"&lt;="&amp;$A15))</f>
        <v/>
      </c>
      <c r="K15" s="12">
        <f>IF($J15="","",(Parametreler!$B$15*($J15)+(Parametreler!$B$16-Parametreler!$B$15)*MAX(0,($J15)-Parametreler!$A$15)+(Parametreler!$B$17-Parametreler!$B$16)*MAX(0,($J15)-Parametreler!$A$16)+(Parametreler!$B$18-Parametreler!$B$17)*MAX(0,($J15)-Parametreler!$A$17)+(Parametreler!$B$19-Parametreler!$B$18)*MAX(0,($J15)-Parametreler!$A$18))-(Parametreler!$B$15*($J15-$I15)+(Parametreler!$B$16-Parametreler!$B$15)*MAX(0,($J15-$I15)-Parametreler!$A$15)+(Parametreler!$B$17-Parametreler!$B$16)*MAX(0,($J15-$I15)-Parametreler!$A$16)+(Parametreler!$B$18-Parametreler!$B$17)*MAX(0,($J15-$I15)-Parametreler!$A$17)+(Parametreler!$B$19-Parametreler!$B$18)*MAX(0,($J15-$I15)-Parametreler!$A$18)))</f>
        <v/>
      </c>
      <c r="L15" s="12">
        <f>IF($B15="","",(Parametreler!$B$15*($B15*Parametreler!$B$4)+(Parametreler!$B$16-Parametreler!$B$15)*MAX(0,($B15*Parametreler!$B$4)-Parametreler!$A$15)+(Parametreler!$B$17-Parametreler!$B$16)*MAX(0,($B15*Parametreler!$B$4)-Parametreler!$A$16)+(Parametreler!$B$18-Parametreler!$B$17)*MAX(0,($B15*Parametreler!$B$4)-Parametreler!$A$17)+(Parametreler!$B$19-Parametreler!$B$18)*MAX(0,($B15*Parametreler!$B$4)-Parametreler!$A$18))-(Parametreler!$B$15*(($B15-1)*Parametreler!$B$4)+(Parametreler!$B$16-Parametreler!$B$15)*MAX(0,(($B15-1)*Parametreler!$B$4)-Parametreler!$A$15)+(Parametreler!$B$17-Parametreler!$B$16)*MAX(0,(($B15-1)*Parametreler!$B$4)-Parametreler!$A$16)+(Parametreler!$B$18-Parametreler!$B$17)*MAX(0,(($B15-1)*Parametreler!$B$4)-Parametreler!$A$17)+(Parametreler!$B$19-Parametreler!$B$18)*MAX(0,(($B15-1)*Parametreler!$B$4)-Parametreler!$A$18)))</f>
        <v/>
      </c>
      <c r="M15" s="12">
        <f>IF($K15="","",MAX(0,$K15-$L15))</f>
        <v/>
      </c>
      <c r="N15" s="12">
        <f>IF($E15="","",MAX(0,$E15*Parametreler!$B$10-Parametreler!$B$11))</f>
        <v/>
      </c>
      <c r="O15" s="13">
        <f>IF($E15="","",$E15-$G15-$H15-$M15-$N15)</f>
        <v/>
      </c>
      <c r="P15" s="12">
        <f>IF($F15="","",$F15*Parametreler!$B$7)</f>
        <v/>
      </c>
      <c r="Q15" s="12">
        <f>IF($F15="","",$F15*Parametreler!$B$8)</f>
        <v/>
      </c>
      <c r="R15" s="13">
        <f>IF($E15="","",$E15+$P15+$Q15)</f>
        <v/>
      </c>
    </row>
    <row r="16">
      <c r="A16" s="8" t="n">
        <v>46082</v>
      </c>
      <c r="B16" s="9">
        <f>IF($A16="","",MONTH($A16))</f>
        <v/>
      </c>
      <c r="C16" s="10" t="inlineStr">
        <is>
          <t>P-002</t>
        </is>
      </c>
      <c r="D16" s="11">
        <f>IF($C16="","",VLOOKUP($C16,Personel!$A$2:$E$21,2,0))</f>
        <v/>
      </c>
      <c r="E16" s="12">
        <f>IF($C16="","",VLOOKUP($C16,Personel!$A$2:$E$21,5,0))</f>
        <v/>
      </c>
      <c r="F16" s="12">
        <f>IF($E16="","",MIN($E16,Parametreler!$B$9))</f>
        <v/>
      </c>
      <c r="G16" s="12">
        <f>IF($F16="","",$F16*Parametreler!$B$5)</f>
        <v/>
      </c>
      <c r="H16" s="12">
        <f>IF($F16="","",$F16*Parametreler!$B$6)</f>
        <v/>
      </c>
      <c r="I16" s="12">
        <f>IF($E16="","",$E16-$G16-$H16)</f>
        <v/>
      </c>
      <c r="J16" s="12">
        <f>IF($I16="","",SUMIFS($I$2:$I$121,$C$2:$C$121,$C16,$A$2:$A$121,"&lt;="&amp;$A16))</f>
        <v/>
      </c>
      <c r="K16" s="12">
        <f>IF($J16="","",(Parametreler!$B$15*($J16)+(Parametreler!$B$16-Parametreler!$B$15)*MAX(0,($J16)-Parametreler!$A$15)+(Parametreler!$B$17-Parametreler!$B$16)*MAX(0,($J16)-Parametreler!$A$16)+(Parametreler!$B$18-Parametreler!$B$17)*MAX(0,($J16)-Parametreler!$A$17)+(Parametreler!$B$19-Parametreler!$B$18)*MAX(0,($J16)-Parametreler!$A$18))-(Parametreler!$B$15*($J16-$I16)+(Parametreler!$B$16-Parametreler!$B$15)*MAX(0,($J16-$I16)-Parametreler!$A$15)+(Parametreler!$B$17-Parametreler!$B$16)*MAX(0,($J16-$I16)-Parametreler!$A$16)+(Parametreler!$B$18-Parametreler!$B$17)*MAX(0,($J16-$I16)-Parametreler!$A$17)+(Parametreler!$B$19-Parametreler!$B$18)*MAX(0,($J16-$I16)-Parametreler!$A$18)))</f>
        <v/>
      </c>
      <c r="L16" s="12">
        <f>IF($B16="","",(Parametreler!$B$15*($B16*Parametreler!$B$4)+(Parametreler!$B$16-Parametreler!$B$15)*MAX(0,($B16*Parametreler!$B$4)-Parametreler!$A$15)+(Parametreler!$B$17-Parametreler!$B$16)*MAX(0,($B16*Parametreler!$B$4)-Parametreler!$A$16)+(Parametreler!$B$18-Parametreler!$B$17)*MAX(0,($B16*Parametreler!$B$4)-Parametreler!$A$17)+(Parametreler!$B$19-Parametreler!$B$18)*MAX(0,($B16*Parametreler!$B$4)-Parametreler!$A$18))-(Parametreler!$B$15*(($B16-1)*Parametreler!$B$4)+(Parametreler!$B$16-Parametreler!$B$15)*MAX(0,(($B16-1)*Parametreler!$B$4)-Parametreler!$A$15)+(Parametreler!$B$17-Parametreler!$B$16)*MAX(0,(($B16-1)*Parametreler!$B$4)-Parametreler!$A$16)+(Parametreler!$B$18-Parametreler!$B$17)*MAX(0,(($B16-1)*Parametreler!$B$4)-Parametreler!$A$17)+(Parametreler!$B$19-Parametreler!$B$18)*MAX(0,(($B16-1)*Parametreler!$B$4)-Parametreler!$A$18)))</f>
        <v/>
      </c>
      <c r="M16" s="12">
        <f>IF($K16="","",MAX(0,$K16-$L16))</f>
        <v/>
      </c>
      <c r="N16" s="12">
        <f>IF($E16="","",MAX(0,$E16*Parametreler!$B$10-Parametreler!$B$11))</f>
        <v/>
      </c>
      <c r="O16" s="13">
        <f>IF($E16="","",$E16-$G16-$H16-$M16-$N16)</f>
        <v/>
      </c>
      <c r="P16" s="12">
        <f>IF($F16="","",$F16*Parametreler!$B$7)</f>
        <v/>
      </c>
      <c r="Q16" s="12">
        <f>IF($F16="","",$F16*Parametreler!$B$8)</f>
        <v/>
      </c>
      <c r="R16" s="13">
        <f>IF($E16="","",$E16+$P16+$Q16)</f>
        <v/>
      </c>
    </row>
    <row r="17">
      <c r="A17" s="8" t="n">
        <v>46113</v>
      </c>
      <c r="B17" s="9">
        <f>IF($A17="","",MONTH($A17))</f>
        <v/>
      </c>
      <c r="C17" s="10" t="inlineStr">
        <is>
          <t>P-002</t>
        </is>
      </c>
      <c r="D17" s="11">
        <f>IF($C17="","",VLOOKUP($C17,Personel!$A$2:$E$21,2,0))</f>
        <v/>
      </c>
      <c r="E17" s="12">
        <f>IF($C17="","",VLOOKUP($C17,Personel!$A$2:$E$21,5,0))</f>
        <v/>
      </c>
      <c r="F17" s="12">
        <f>IF($E17="","",MIN($E17,Parametreler!$B$9))</f>
        <v/>
      </c>
      <c r="G17" s="12">
        <f>IF($F17="","",$F17*Parametreler!$B$5)</f>
        <v/>
      </c>
      <c r="H17" s="12">
        <f>IF($F17="","",$F17*Parametreler!$B$6)</f>
        <v/>
      </c>
      <c r="I17" s="12">
        <f>IF($E17="","",$E17-$G17-$H17)</f>
        <v/>
      </c>
      <c r="J17" s="12">
        <f>IF($I17="","",SUMIFS($I$2:$I$121,$C$2:$C$121,$C17,$A$2:$A$121,"&lt;="&amp;$A17))</f>
        <v/>
      </c>
      <c r="K17" s="12">
        <f>IF($J17="","",(Parametreler!$B$15*($J17)+(Parametreler!$B$16-Parametreler!$B$15)*MAX(0,($J17)-Parametreler!$A$15)+(Parametreler!$B$17-Parametreler!$B$16)*MAX(0,($J17)-Parametreler!$A$16)+(Parametreler!$B$18-Parametreler!$B$17)*MAX(0,($J17)-Parametreler!$A$17)+(Parametreler!$B$19-Parametreler!$B$18)*MAX(0,($J17)-Parametreler!$A$18))-(Parametreler!$B$15*($J17-$I17)+(Parametreler!$B$16-Parametreler!$B$15)*MAX(0,($J17-$I17)-Parametreler!$A$15)+(Parametreler!$B$17-Parametreler!$B$16)*MAX(0,($J17-$I17)-Parametreler!$A$16)+(Parametreler!$B$18-Parametreler!$B$17)*MAX(0,($J17-$I17)-Parametreler!$A$17)+(Parametreler!$B$19-Parametreler!$B$18)*MAX(0,($J17-$I17)-Parametreler!$A$18)))</f>
        <v/>
      </c>
      <c r="L17" s="12">
        <f>IF($B17="","",(Parametreler!$B$15*($B17*Parametreler!$B$4)+(Parametreler!$B$16-Parametreler!$B$15)*MAX(0,($B17*Parametreler!$B$4)-Parametreler!$A$15)+(Parametreler!$B$17-Parametreler!$B$16)*MAX(0,($B17*Parametreler!$B$4)-Parametreler!$A$16)+(Parametreler!$B$18-Parametreler!$B$17)*MAX(0,($B17*Parametreler!$B$4)-Parametreler!$A$17)+(Parametreler!$B$19-Parametreler!$B$18)*MAX(0,($B17*Parametreler!$B$4)-Parametreler!$A$18))-(Parametreler!$B$15*(($B17-1)*Parametreler!$B$4)+(Parametreler!$B$16-Parametreler!$B$15)*MAX(0,(($B17-1)*Parametreler!$B$4)-Parametreler!$A$15)+(Parametreler!$B$17-Parametreler!$B$16)*MAX(0,(($B17-1)*Parametreler!$B$4)-Parametreler!$A$16)+(Parametreler!$B$18-Parametreler!$B$17)*MAX(0,(($B17-1)*Parametreler!$B$4)-Parametreler!$A$17)+(Parametreler!$B$19-Parametreler!$B$18)*MAX(0,(($B17-1)*Parametreler!$B$4)-Parametreler!$A$18)))</f>
        <v/>
      </c>
      <c r="M17" s="12">
        <f>IF($K17="","",MAX(0,$K17-$L17))</f>
        <v/>
      </c>
      <c r="N17" s="12">
        <f>IF($E17="","",MAX(0,$E17*Parametreler!$B$10-Parametreler!$B$11))</f>
        <v/>
      </c>
      <c r="O17" s="13">
        <f>IF($E17="","",$E17-$G17-$H17-$M17-$N17)</f>
        <v/>
      </c>
      <c r="P17" s="12">
        <f>IF($F17="","",$F17*Parametreler!$B$7)</f>
        <v/>
      </c>
      <c r="Q17" s="12">
        <f>IF($F17="","",$F17*Parametreler!$B$8)</f>
        <v/>
      </c>
      <c r="R17" s="13">
        <f>IF($E17="","",$E17+$P17+$Q17)</f>
        <v/>
      </c>
    </row>
    <row r="18">
      <c r="A18" s="8" t="n">
        <v>46143</v>
      </c>
      <c r="B18" s="9">
        <f>IF($A18="","",MONTH($A18))</f>
        <v/>
      </c>
      <c r="C18" s="10" t="inlineStr">
        <is>
          <t>P-002</t>
        </is>
      </c>
      <c r="D18" s="11">
        <f>IF($C18="","",VLOOKUP($C18,Personel!$A$2:$E$21,2,0))</f>
        <v/>
      </c>
      <c r="E18" s="12">
        <f>IF($C18="","",VLOOKUP($C18,Personel!$A$2:$E$21,5,0))</f>
        <v/>
      </c>
      <c r="F18" s="12">
        <f>IF($E18="","",MIN($E18,Parametreler!$B$9))</f>
        <v/>
      </c>
      <c r="G18" s="12">
        <f>IF($F18="","",$F18*Parametreler!$B$5)</f>
        <v/>
      </c>
      <c r="H18" s="12">
        <f>IF($F18="","",$F18*Parametreler!$B$6)</f>
        <v/>
      </c>
      <c r="I18" s="12">
        <f>IF($E18="","",$E18-$G18-$H18)</f>
        <v/>
      </c>
      <c r="J18" s="12">
        <f>IF($I18="","",SUMIFS($I$2:$I$121,$C$2:$C$121,$C18,$A$2:$A$121,"&lt;="&amp;$A18))</f>
        <v/>
      </c>
      <c r="K18" s="12">
        <f>IF($J18="","",(Parametreler!$B$15*($J18)+(Parametreler!$B$16-Parametreler!$B$15)*MAX(0,($J18)-Parametreler!$A$15)+(Parametreler!$B$17-Parametreler!$B$16)*MAX(0,($J18)-Parametreler!$A$16)+(Parametreler!$B$18-Parametreler!$B$17)*MAX(0,($J18)-Parametreler!$A$17)+(Parametreler!$B$19-Parametreler!$B$18)*MAX(0,($J18)-Parametreler!$A$18))-(Parametreler!$B$15*($J18-$I18)+(Parametreler!$B$16-Parametreler!$B$15)*MAX(0,($J18-$I18)-Parametreler!$A$15)+(Parametreler!$B$17-Parametreler!$B$16)*MAX(0,($J18-$I18)-Parametreler!$A$16)+(Parametreler!$B$18-Parametreler!$B$17)*MAX(0,($J18-$I18)-Parametreler!$A$17)+(Parametreler!$B$19-Parametreler!$B$18)*MAX(0,($J18-$I18)-Parametreler!$A$18)))</f>
        <v/>
      </c>
      <c r="L18" s="12">
        <f>IF($B18="","",(Parametreler!$B$15*($B18*Parametreler!$B$4)+(Parametreler!$B$16-Parametreler!$B$15)*MAX(0,($B18*Parametreler!$B$4)-Parametreler!$A$15)+(Parametreler!$B$17-Parametreler!$B$16)*MAX(0,($B18*Parametreler!$B$4)-Parametreler!$A$16)+(Parametreler!$B$18-Parametreler!$B$17)*MAX(0,($B18*Parametreler!$B$4)-Parametreler!$A$17)+(Parametreler!$B$19-Parametreler!$B$18)*MAX(0,($B18*Parametreler!$B$4)-Parametreler!$A$18))-(Parametreler!$B$15*(($B18-1)*Parametreler!$B$4)+(Parametreler!$B$16-Parametreler!$B$15)*MAX(0,(($B18-1)*Parametreler!$B$4)-Parametreler!$A$15)+(Parametreler!$B$17-Parametreler!$B$16)*MAX(0,(($B18-1)*Parametreler!$B$4)-Parametreler!$A$16)+(Parametreler!$B$18-Parametreler!$B$17)*MAX(0,(($B18-1)*Parametreler!$B$4)-Parametreler!$A$17)+(Parametreler!$B$19-Parametreler!$B$18)*MAX(0,(($B18-1)*Parametreler!$B$4)-Parametreler!$A$18)))</f>
        <v/>
      </c>
      <c r="M18" s="12">
        <f>IF($K18="","",MAX(0,$K18-$L18))</f>
        <v/>
      </c>
      <c r="N18" s="12">
        <f>IF($E18="","",MAX(0,$E18*Parametreler!$B$10-Parametreler!$B$11))</f>
        <v/>
      </c>
      <c r="O18" s="13">
        <f>IF($E18="","",$E18-$G18-$H18-$M18-$N18)</f>
        <v/>
      </c>
      <c r="P18" s="12">
        <f>IF($F18="","",$F18*Parametreler!$B$7)</f>
        <v/>
      </c>
      <c r="Q18" s="12">
        <f>IF($F18="","",$F18*Parametreler!$B$8)</f>
        <v/>
      </c>
      <c r="R18" s="13">
        <f>IF($E18="","",$E18+$P18+$Q18)</f>
        <v/>
      </c>
    </row>
    <row r="19">
      <c r="A19" s="8" t="n">
        <v>46174</v>
      </c>
      <c r="B19" s="9">
        <f>IF($A19="","",MONTH($A19))</f>
        <v/>
      </c>
      <c r="C19" s="10" t="inlineStr">
        <is>
          <t>P-002</t>
        </is>
      </c>
      <c r="D19" s="11">
        <f>IF($C19="","",VLOOKUP($C19,Personel!$A$2:$E$21,2,0))</f>
        <v/>
      </c>
      <c r="E19" s="12">
        <f>IF($C19="","",VLOOKUP($C19,Personel!$A$2:$E$21,5,0))</f>
        <v/>
      </c>
      <c r="F19" s="12">
        <f>IF($E19="","",MIN($E19,Parametreler!$B$9))</f>
        <v/>
      </c>
      <c r="G19" s="12">
        <f>IF($F19="","",$F19*Parametreler!$B$5)</f>
        <v/>
      </c>
      <c r="H19" s="12">
        <f>IF($F19="","",$F19*Parametreler!$B$6)</f>
        <v/>
      </c>
      <c r="I19" s="12">
        <f>IF($E19="","",$E19-$G19-$H19)</f>
        <v/>
      </c>
      <c r="J19" s="12">
        <f>IF($I19="","",SUMIFS($I$2:$I$121,$C$2:$C$121,$C19,$A$2:$A$121,"&lt;="&amp;$A19))</f>
        <v/>
      </c>
      <c r="K19" s="12">
        <f>IF($J19="","",(Parametreler!$B$15*($J19)+(Parametreler!$B$16-Parametreler!$B$15)*MAX(0,($J19)-Parametreler!$A$15)+(Parametreler!$B$17-Parametreler!$B$16)*MAX(0,($J19)-Parametreler!$A$16)+(Parametreler!$B$18-Parametreler!$B$17)*MAX(0,($J19)-Parametreler!$A$17)+(Parametreler!$B$19-Parametreler!$B$18)*MAX(0,($J19)-Parametreler!$A$18))-(Parametreler!$B$15*($J19-$I19)+(Parametreler!$B$16-Parametreler!$B$15)*MAX(0,($J19-$I19)-Parametreler!$A$15)+(Parametreler!$B$17-Parametreler!$B$16)*MAX(0,($J19-$I19)-Parametreler!$A$16)+(Parametreler!$B$18-Parametreler!$B$17)*MAX(0,($J19-$I19)-Parametreler!$A$17)+(Parametreler!$B$19-Parametreler!$B$18)*MAX(0,($J19-$I19)-Parametreler!$A$18)))</f>
        <v/>
      </c>
      <c r="L19" s="12">
        <f>IF($B19="","",(Parametreler!$B$15*($B19*Parametreler!$B$4)+(Parametreler!$B$16-Parametreler!$B$15)*MAX(0,($B19*Parametreler!$B$4)-Parametreler!$A$15)+(Parametreler!$B$17-Parametreler!$B$16)*MAX(0,($B19*Parametreler!$B$4)-Parametreler!$A$16)+(Parametreler!$B$18-Parametreler!$B$17)*MAX(0,($B19*Parametreler!$B$4)-Parametreler!$A$17)+(Parametreler!$B$19-Parametreler!$B$18)*MAX(0,($B19*Parametreler!$B$4)-Parametreler!$A$18))-(Parametreler!$B$15*(($B19-1)*Parametreler!$B$4)+(Parametreler!$B$16-Parametreler!$B$15)*MAX(0,(($B19-1)*Parametreler!$B$4)-Parametreler!$A$15)+(Parametreler!$B$17-Parametreler!$B$16)*MAX(0,(($B19-1)*Parametreler!$B$4)-Parametreler!$A$16)+(Parametreler!$B$18-Parametreler!$B$17)*MAX(0,(($B19-1)*Parametreler!$B$4)-Parametreler!$A$17)+(Parametreler!$B$19-Parametreler!$B$18)*MAX(0,(($B19-1)*Parametreler!$B$4)-Parametreler!$A$18)))</f>
        <v/>
      </c>
      <c r="M19" s="12">
        <f>IF($K19="","",MAX(0,$K19-$L19))</f>
        <v/>
      </c>
      <c r="N19" s="12">
        <f>IF($E19="","",MAX(0,$E19*Parametreler!$B$10-Parametreler!$B$11))</f>
        <v/>
      </c>
      <c r="O19" s="13">
        <f>IF($E19="","",$E19-$G19-$H19-$M19-$N19)</f>
        <v/>
      </c>
      <c r="P19" s="12">
        <f>IF($F19="","",$F19*Parametreler!$B$7)</f>
        <v/>
      </c>
      <c r="Q19" s="12">
        <f>IF($F19="","",$F19*Parametreler!$B$8)</f>
        <v/>
      </c>
      <c r="R19" s="13">
        <f>IF($E19="","",$E19+$P19+$Q19)</f>
        <v/>
      </c>
    </row>
    <row r="20">
      <c r="A20" s="8" t="n">
        <v>46204</v>
      </c>
      <c r="B20" s="9">
        <f>IF($A20="","",MONTH($A20))</f>
        <v/>
      </c>
      <c r="C20" s="10" t="inlineStr">
        <is>
          <t>P-002</t>
        </is>
      </c>
      <c r="D20" s="11">
        <f>IF($C20="","",VLOOKUP($C20,Personel!$A$2:$E$21,2,0))</f>
        <v/>
      </c>
      <c r="E20" s="12">
        <f>IF($C20="","",VLOOKUP($C20,Personel!$A$2:$E$21,5,0))</f>
        <v/>
      </c>
      <c r="F20" s="12">
        <f>IF($E20="","",MIN($E20,Parametreler!$B$9))</f>
        <v/>
      </c>
      <c r="G20" s="12">
        <f>IF($F20="","",$F20*Parametreler!$B$5)</f>
        <v/>
      </c>
      <c r="H20" s="12">
        <f>IF($F20="","",$F20*Parametreler!$B$6)</f>
        <v/>
      </c>
      <c r="I20" s="12">
        <f>IF($E20="","",$E20-$G20-$H20)</f>
        <v/>
      </c>
      <c r="J20" s="12">
        <f>IF($I20="","",SUMIFS($I$2:$I$121,$C$2:$C$121,$C20,$A$2:$A$121,"&lt;="&amp;$A20))</f>
        <v/>
      </c>
      <c r="K20" s="12">
        <f>IF($J20="","",(Parametreler!$B$15*($J20)+(Parametreler!$B$16-Parametreler!$B$15)*MAX(0,($J20)-Parametreler!$A$15)+(Parametreler!$B$17-Parametreler!$B$16)*MAX(0,($J20)-Parametreler!$A$16)+(Parametreler!$B$18-Parametreler!$B$17)*MAX(0,($J20)-Parametreler!$A$17)+(Parametreler!$B$19-Parametreler!$B$18)*MAX(0,($J20)-Parametreler!$A$18))-(Parametreler!$B$15*($J20-$I20)+(Parametreler!$B$16-Parametreler!$B$15)*MAX(0,($J20-$I20)-Parametreler!$A$15)+(Parametreler!$B$17-Parametreler!$B$16)*MAX(0,($J20-$I20)-Parametreler!$A$16)+(Parametreler!$B$18-Parametreler!$B$17)*MAX(0,($J20-$I20)-Parametreler!$A$17)+(Parametreler!$B$19-Parametreler!$B$18)*MAX(0,($J20-$I20)-Parametreler!$A$18)))</f>
        <v/>
      </c>
      <c r="L20" s="12">
        <f>IF($B20="","",(Parametreler!$B$15*($B20*Parametreler!$B$4)+(Parametreler!$B$16-Parametreler!$B$15)*MAX(0,($B20*Parametreler!$B$4)-Parametreler!$A$15)+(Parametreler!$B$17-Parametreler!$B$16)*MAX(0,($B20*Parametreler!$B$4)-Parametreler!$A$16)+(Parametreler!$B$18-Parametreler!$B$17)*MAX(0,($B20*Parametreler!$B$4)-Parametreler!$A$17)+(Parametreler!$B$19-Parametreler!$B$18)*MAX(0,($B20*Parametreler!$B$4)-Parametreler!$A$18))-(Parametreler!$B$15*(($B20-1)*Parametreler!$B$4)+(Parametreler!$B$16-Parametreler!$B$15)*MAX(0,(($B20-1)*Parametreler!$B$4)-Parametreler!$A$15)+(Parametreler!$B$17-Parametreler!$B$16)*MAX(0,(($B20-1)*Parametreler!$B$4)-Parametreler!$A$16)+(Parametreler!$B$18-Parametreler!$B$17)*MAX(0,(($B20-1)*Parametreler!$B$4)-Parametreler!$A$17)+(Parametreler!$B$19-Parametreler!$B$18)*MAX(0,(($B20-1)*Parametreler!$B$4)-Parametreler!$A$18)))</f>
        <v/>
      </c>
      <c r="M20" s="12">
        <f>IF($K20="","",MAX(0,$K20-$L20))</f>
        <v/>
      </c>
      <c r="N20" s="12">
        <f>IF($E20="","",MAX(0,$E20*Parametreler!$B$10-Parametreler!$B$11))</f>
        <v/>
      </c>
      <c r="O20" s="13">
        <f>IF($E20="","",$E20-$G20-$H20-$M20-$N20)</f>
        <v/>
      </c>
      <c r="P20" s="12">
        <f>IF($F20="","",$F20*Parametreler!$B$7)</f>
        <v/>
      </c>
      <c r="Q20" s="12">
        <f>IF($F20="","",$F20*Parametreler!$B$8)</f>
        <v/>
      </c>
      <c r="R20" s="13">
        <f>IF($E20="","",$E20+$P20+$Q20)</f>
        <v/>
      </c>
    </row>
    <row r="21">
      <c r="A21" s="8" t="n">
        <v>46235</v>
      </c>
      <c r="B21" s="9">
        <f>IF($A21="","",MONTH($A21))</f>
        <v/>
      </c>
      <c r="C21" s="10" t="inlineStr">
        <is>
          <t>P-002</t>
        </is>
      </c>
      <c r="D21" s="11">
        <f>IF($C21="","",VLOOKUP($C21,Personel!$A$2:$E$21,2,0))</f>
        <v/>
      </c>
      <c r="E21" s="12">
        <f>IF($C21="","",VLOOKUP($C21,Personel!$A$2:$E$21,5,0))</f>
        <v/>
      </c>
      <c r="F21" s="12">
        <f>IF($E21="","",MIN($E21,Parametreler!$B$9))</f>
        <v/>
      </c>
      <c r="G21" s="12">
        <f>IF($F21="","",$F21*Parametreler!$B$5)</f>
        <v/>
      </c>
      <c r="H21" s="12">
        <f>IF($F21="","",$F21*Parametreler!$B$6)</f>
        <v/>
      </c>
      <c r="I21" s="12">
        <f>IF($E21="","",$E21-$G21-$H21)</f>
        <v/>
      </c>
      <c r="J21" s="12">
        <f>IF($I21="","",SUMIFS($I$2:$I$121,$C$2:$C$121,$C21,$A$2:$A$121,"&lt;="&amp;$A21))</f>
        <v/>
      </c>
      <c r="K21" s="12">
        <f>IF($J21="","",(Parametreler!$B$15*($J21)+(Parametreler!$B$16-Parametreler!$B$15)*MAX(0,($J21)-Parametreler!$A$15)+(Parametreler!$B$17-Parametreler!$B$16)*MAX(0,($J21)-Parametreler!$A$16)+(Parametreler!$B$18-Parametreler!$B$17)*MAX(0,($J21)-Parametreler!$A$17)+(Parametreler!$B$19-Parametreler!$B$18)*MAX(0,($J21)-Parametreler!$A$18))-(Parametreler!$B$15*($J21-$I21)+(Parametreler!$B$16-Parametreler!$B$15)*MAX(0,($J21-$I21)-Parametreler!$A$15)+(Parametreler!$B$17-Parametreler!$B$16)*MAX(0,($J21-$I21)-Parametreler!$A$16)+(Parametreler!$B$18-Parametreler!$B$17)*MAX(0,($J21-$I21)-Parametreler!$A$17)+(Parametreler!$B$19-Parametreler!$B$18)*MAX(0,($J21-$I21)-Parametreler!$A$18)))</f>
        <v/>
      </c>
      <c r="L21" s="12">
        <f>IF($B21="","",(Parametreler!$B$15*($B21*Parametreler!$B$4)+(Parametreler!$B$16-Parametreler!$B$15)*MAX(0,($B21*Parametreler!$B$4)-Parametreler!$A$15)+(Parametreler!$B$17-Parametreler!$B$16)*MAX(0,($B21*Parametreler!$B$4)-Parametreler!$A$16)+(Parametreler!$B$18-Parametreler!$B$17)*MAX(0,($B21*Parametreler!$B$4)-Parametreler!$A$17)+(Parametreler!$B$19-Parametreler!$B$18)*MAX(0,($B21*Parametreler!$B$4)-Parametreler!$A$18))-(Parametreler!$B$15*(($B21-1)*Parametreler!$B$4)+(Parametreler!$B$16-Parametreler!$B$15)*MAX(0,(($B21-1)*Parametreler!$B$4)-Parametreler!$A$15)+(Parametreler!$B$17-Parametreler!$B$16)*MAX(0,(($B21-1)*Parametreler!$B$4)-Parametreler!$A$16)+(Parametreler!$B$18-Parametreler!$B$17)*MAX(0,(($B21-1)*Parametreler!$B$4)-Parametreler!$A$17)+(Parametreler!$B$19-Parametreler!$B$18)*MAX(0,(($B21-1)*Parametreler!$B$4)-Parametreler!$A$18)))</f>
        <v/>
      </c>
      <c r="M21" s="12">
        <f>IF($K21="","",MAX(0,$K21-$L21))</f>
        <v/>
      </c>
      <c r="N21" s="12">
        <f>IF($E21="","",MAX(0,$E21*Parametreler!$B$10-Parametreler!$B$11))</f>
        <v/>
      </c>
      <c r="O21" s="13">
        <f>IF($E21="","",$E21-$G21-$H21-$M21-$N21)</f>
        <v/>
      </c>
      <c r="P21" s="12">
        <f>IF($F21="","",$F21*Parametreler!$B$7)</f>
        <v/>
      </c>
      <c r="Q21" s="12">
        <f>IF($F21="","",$F21*Parametreler!$B$8)</f>
        <v/>
      </c>
      <c r="R21" s="13">
        <f>IF($E21="","",$E21+$P21+$Q21)</f>
        <v/>
      </c>
    </row>
    <row r="22">
      <c r="A22" s="8" t="n">
        <v>46266</v>
      </c>
      <c r="B22" s="9">
        <f>IF($A22="","",MONTH($A22))</f>
        <v/>
      </c>
      <c r="C22" s="10" t="inlineStr">
        <is>
          <t>P-002</t>
        </is>
      </c>
      <c r="D22" s="11">
        <f>IF($C22="","",VLOOKUP($C22,Personel!$A$2:$E$21,2,0))</f>
        <v/>
      </c>
      <c r="E22" s="12">
        <f>IF($C22="","",VLOOKUP($C22,Personel!$A$2:$E$21,5,0))</f>
        <v/>
      </c>
      <c r="F22" s="12">
        <f>IF($E22="","",MIN($E22,Parametreler!$B$9))</f>
        <v/>
      </c>
      <c r="G22" s="12">
        <f>IF($F22="","",$F22*Parametreler!$B$5)</f>
        <v/>
      </c>
      <c r="H22" s="12">
        <f>IF($F22="","",$F22*Parametreler!$B$6)</f>
        <v/>
      </c>
      <c r="I22" s="12">
        <f>IF($E22="","",$E22-$G22-$H22)</f>
        <v/>
      </c>
      <c r="J22" s="12">
        <f>IF($I22="","",SUMIFS($I$2:$I$121,$C$2:$C$121,$C22,$A$2:$A$121,"&lt;="&amp;$A22))</f>
        <v/>
      </c>
      <c r="K22" s="12">
        <f>IF($J22="","",(Parametreler!$B$15*($J22)+(Parametreler!$B$16-Parametreler!$B$15)*MAX(0,($J22)-Parametreler!$A$15)+(Parametreler!$B$17-Parametreler!$B$16)*MAX(0,($J22)-Parametreler!$A$16)+(Parametreler!$B$18-Parametreler!$B$17)*MAX(0,($J22)-Parametreler!$A$17)+(Parametreler!$B$19-Parametreler!$B$18)*MAX(0,($J22)-Parametreler!$A$18))-(Parametreler!$B$15*($J22-$I22)+(Parametreler!$B$16-Parametreler!$B$15)*MAX(0,($J22-$I22)-Parametreler!$A$15)+(Parametreler!$B$17-Parametreler!$B$16)*MAX(0,($J22-$I22)-Parametreler!$A$16)+(Parametreler!$B$18-Parametreler!$B$17)*MAX(0,($J22-$I22)-Parametreler!$A$17)+(Parametreler!$B$19-Parametreler!$B$18)*MAX(0,($J22-$I22)-Parametreler!$A$18)))</f>
        <v/>
      </c>
      <c r="L22" s="12">
        <f>IF($B22="","",(Parametreler!$B$15*($B22*Parametreler!$B$4)+(Parametreler!$B$16-Parametreler!$B$15)*MAX(0,($B22*Parametreler!$B$4)-Parametreler!$A$15)+(Parametreler!$B$17-Parametreler!$B$16)*MAX(0,($B22*Parametreler!$B$4)-Parametreler!$A$16)+(Parametreler!$B$18-Parametreler!$B$17)*MAX(0,($B22*Parametreler!$B$4)-Parametreler!$A$17)+(Parametreler!$B$19-Parametreler!$B$18)*MAX(0,($B22*Parametreler!$B$4)-Parametreler!$A$18))-(Parametreler!$B$15*(($B22-1)*Parametreler!$B$4)+(Parametreler!$B$16-Parametreler!$B$15)*MAX(0,(($B22-1)*Parametreler!$B$4)-Parametreler!$A$15)+(Parametreler!$B$17-Parametreler!$B$16)*MAX(0,(($B22-1)*Parametreler!$B$4)-Parametreler!$A$16)+(Parametreler!$B$18-Parametreler!$B$17)*MAX(0,(($B22-1)*Parametreler!$B$4)-Parametreler!$A$17)+(Parametreler!$B$19-Parametreler!$B$18)*MAX(0,(($B22-1)*Parametreler!$B$4)-Parametreler!$A$18)))</f>
        <v/>
      </c>
      <c r="M22" s="12">
        <f>IF($K22="","",MAX(0,$K22-$L22))</f>
        <v/>
      </c>
      <c r="N22" s="12">
        <f>IF($E22="","",MAX(0,$E22*Parametreler!$B$10-Parametreler!$B$11))</f>
        <v/>
      </c>
      <c r="O22" s="13">
        <f>IF($E22="","",$E22-$G22-$H22-$M22-$N22)</f>
        <v/>
      </c>
      <c r="P22" s="12">
        <f>IF($F22="","",$F22*Parametreler!$B$7)</f>
        <v/>
      </c>
      <c r="Q22" s="12">
        <f>IF($F22="","",$F22*Parametreler!$B$8)</f>
        <v/>
      </c>
      <c r="R22" s="13">
        <f>IF($E22="","",$E22+$P22+$Q22)</f>
        <v/>
      </c>
    </row>
    <row r="23">
      <c r="A23" s="8" t="n">
        <v>46296</v>
      </c>
      <c r="B23" s="9">
        <f>IF($A23="","",MONTH($A23))</f>
        <v/>
      </c>
      <c r="C23" s="10" t="inlineStr">
        <is>
          <t>P-002</t>
        </is>
      </c>
      <c r="D23" s="11">
        <f>IF($C23="","",VLOOKUP($C23,Personel!$A$2:$E$21,2,0))</f>
        <v/>
      </c>
      <c r="E23" s="12">
        <f>IF($C23="","",VLOOKUP($C23,Personel!$A$2:$E$21,5,0))</f>
        <v/>
      </c>
      <c r="F23" s="12">
        <f>IF($E23="","",MIN($E23,Parametreler!$B$9))</f>
        <v/>
      </c>
      <c r="G23" s="12">
        <f>IF($F23="","",$F23*Parametreler!$B$5)</f>
        <v/>
      </c>
      <c r="H23" s="12">
        <f>IF($F23="","",$F23*Parametreler!$B$6)</f>
        <v/>
      </c>
      <c r="I23" s="12">
        <f>IF($E23="","",$E23-$G23-$H23)</f>
        <v/>
      </c>
      <c r="J23" s="12">
        <f>IF($I23="","",SUMIFS($I$2:$I$121,$C$2:$C$121,$C23,$A$2:$A$121,"&lt;="&amp;$A23))</f>
        <v/>
      </c>
      <c r="K23" s="12">
        <f>IF($J23="","",(Parametreler!$B$15*($J23)+(Parametreler!$B$16-Parametreler!$B$15)*MAX(0,($J23)-Parametreler!$A$15)+(Parametreler!$B$17-Parametreler!$B$16)*MAX(0,($J23)-Parametreler!$A$16)+(Parametreler!$B$18-Parametreler!$B$17)*MAX(0,($J23)-Parametreler!$A$17)+(Parametreler!$B$19-Parametreler!$B$18)*MAX(0,($J23)-Parametreler!$A$18))-(Parametreler!$B$15*($J23-$I23)+(Parametreler!$B$16-Parametreler!$B$15)*MAX(0,($J23-$I23)-Parametreler!$A$15)+(Parametreler!$B$17-Parametreler!$B$16)*MAX(0,($J23-$I23)-Parametreler!$A$16)+(Parametreler!$B$18-Parametreler!$B$17)*MAX(0,($J23-$I23)-Parametreler!$A$17)+(Parametreler!$B$19-Parametreler!$B$18)*MAX(0,($J23-$I23)-Parametreler!$A$18)))</f>
        <v/>
      </c>
      <c r="L23" s="12">
        <f>IF($B23="","",(Parametreler!$B$15*($B23*Parametreler!$B$4)+(Parametreler!$B$16-Parametreler!$B$15)*MAX(0,($B23*Parametreler!$B$4)-Parametreler!$A$15)+(Parametreler!$B$17-Parametreler!$B$16)*MAX(0,($B23*Parametreler!$B$4)-Parametreler!$A$16)+(Parametreler!$B$18-Parametreler!$B$17)*MAX(0,($B23*Parametreler!$B$4)-Parametreler!$A$17)+(Parametreler!$B$19-Parametreler!$B$18)*MAX(0,($B23*Parametreler!$B$4)-Parametreler!$A$18))-(Parametreler!$B$15*(($B23-1)*Parametreler!$B$4)+(Parametreler!$B$16-Parametreler!$B$15)*MAX(0,(($B23-1)*Parametreler!$B$4)-Parametreler!$A$15)+(Parametreler!$B$17-Parametreler!$B$16)*MAX(0,(($B23-1)*Parametreler!$B$4)-Parametreler!$A$16)+(Parametreler!$B$18-Parametreler!$B$17)*MAX(0,(($B23-1)*Parametreler!$B$4)-Parametreler!$A$17)+(Parametreler!$B$19-Parametreler!$B$18)*MAX(0,(($B23-1)*Parametreler!$B$4)-Parametreler!$A$18)))</f>
        <v/>
      </c>
      <c r="M23" s="12">
        <f>IF($K23="","",MAX(0,$K23-$L23))</f>
        <v/>
      </c>
      <c r="N23" s="12">
        <f>IF($E23="","",MAX(0,$E23*Parametreler!$B$10-Parametreler!$B$11))</f>
        <v/>
      </c>
      <c r="O23" s="13">
        <f>IF($E23="","",$E23-$G23-$H23-$M23-$N23)</f>
        <v/>
      </c>
      <c r="P23" s="12">
        <f>IF($F23="","",$F23*Parametreler!$B$7)</f>
        <v/>
      </c>
      <c r="Q23" s="12">
        <f>IF($F23="","",$F23*Parametreler!$B$8)</f>
        <v/>
      </c>
      <c r="R23" s="13">
        <f>IF($E23="","",$E23+$P23+$Q23)</f>
        <v/>
      </c>
    </row>
    <row r="24">
      <c r="A24" s="8" t="n">
        <v>46327</v>
      </c>
      <c r="B24" s="9">
        <f>IF($A24="","",MONTH($A24))</f>
        <v/>
      </c>
      <c r="C24" s="10" t="inlineStr">
        <is>
          <t>P-002</t>
        </is>
      </c>
      <c r="D24" s="11">
        <f>IF($C24="","",VLOOKUP($C24,Personel!$A$2:$E$21,2,0))</f>
        <v/>
      </c>
      <c r="E24" s="12">
        <f>IF($C24="","",VLOOKUP($C24,Personel!$A$2:$E$21,5,0))</f>
        <v/>
      </c>
      <c r="F24" s="12">
        <f>IF($E24="","",MIN($E24,Parametreler!$B$9))</f>
        <v/>
      </c>
      <c r="G24" s="12">
        <f>IF($F24="","",$F24*Parametreler!$B$5)</f>
        <v/>
      </c>
      <c r="H24" s="12">
        <f>IF($F24="","",$F24*Parametreler!$B$6)</f>
        <v/>
      </c>
      <c r="I24" s="12">
        <f>IF($E24="","",$E24-$G24-$H24)</f>
        <v/>
      </c>
      <c r="J24" s="12">
        <f>IF($I24="","",SUMIFS($I$2:$I$121,$C$2:$C$121,$C24,$A$2:$A$121,"&lt;="&amp;$A24))</f>
        <v/>
      </c>
      <c r="K24" s="12">
        <f>IF($J24="","",(Parametreler!$B$15*($J24)+(Parametreler!$B$16-Parametreler!$B$15)*MAX(0,($J24)-Parametreler!$A$15)+(Parametreler!$B$17-Parametreler!$B$16)*MAX(0,($J24)-Parametreler!$A$16)+(Parametreler!$B$18-Parametreler!$B$17)*MAX(0,($J24)-Parametreler!$A$17)+(Parametreler!$B$19-Parametreler!$B$18)*MAX(0,($J24)-Parametreler!$A$18))-(Parametreler!$B$15*($J24-$I24)+(Parametreler!$B$16-Parametreler!$B$15)*MAX(0,($J24-$I24)-Parametreler!$A$15)+(Parametreler!$B$17-Parametreler!$B$16)*MAX(0,($J24-$I24)-Parametreler!$A$16)+(Parametreler!$B$18-Parametreler!$B$17)*MAX(0,($J24-$I24)-Parametreler!$A$17)+(Parametreler!$B$19-Parametreler!$B$18)*MAX(0,($J24-$I24)-Parametreler!$A$18)))</f>
        <v/>
      </c>
      <c r="L24" s="12">
        <f>IF($B24="","",(Parametreler!$B$15*($B24*Parametreler!$B$4)+(Parametreler!$B$16-Parametreler!$B$15)*MAX(0,($B24*Parametreler!$B$4)-Parametreler!$A$15)+(Parametreler!$B$17-Parametreler!$B$16)*MAX(0,($B24*Parametreler!$B$4)-Parametreler!$A$16)+(Parametreler!$B$18-Parametreler!$B$17)*MAX(0,($B24*Parametreler!$B$4)-Parametreler!$A$17)+(Parametreler!$B$19-Parametreler!$B$18)*MAX(0,($B24*Parametreler!$B$4)-Parametreler!$A$18))-(Parametreler!$B$15*(($B24-1)*Parametreler!$B$4)+(Parametreler!$B$16-Parametreler!$B$15)*MAX(0,(($B24-1)*Parametreler!$B$4)-Parametreler!$A$15)+(Parametreler!$B$17-Parametreler!$B$16)*MAX(0,(($B24-1)*Parametreler!$B$4)-Parametreler!$A$16)+(Parametreler!$B$18-Parametreler!$B$17)*MAX(0,(($B24-1)*Parametreler!$B$4)-Parametreler!$A$17)+(Parametreler!$B$19-Parametreler!$B$18)*MAX(0,(($B24-1)*Parametreler!$B$4)-Parametreler!$A$18)))</f>
        <v/>
      </c>
      <c r="M24" s="12">
        <f>IF($K24="","",MAX(0,$K24-$L24))</f>
        <v/>
      </c>
      <c r="N24" s="12">
        <f>IF($E24="","",MAX(0,$E24*Parametreler!$B$10-Parametreler!$B$11))</f>
        <v/>
      </c>
      <c r="O24" s="13">
        <f>IF($E24="","",$E24-$G24-$H24-$M24-$N24)</f>
        <v/>
      </c>
      <c r="P24" s="12">
        <f>IF($F24="","",$F24*Parametreler!$B$7)</f>
        <v/>
      </c>
      <c r="Q24" s="12">
        <f>IF($F24="","",$F24*Parametreler!$B$8)</f>
        <v/>
      </c>
      <c r="R24" s="13">
        <f>IF($E24="","",$E24+$P24+$Q24)</f>
        <v/>
      </c>
    </row>
    <row r="25">
      <c r="A25" s="8" t="n">
        <v>46357</v>
      </c>
      <c r="B25" s="9">
        <f>IF($A25="","",MONTH($A25))</f>
        <v/>
      </c>
      <c r="C25" s="10" t="inlineStr">
        <is>
          <t>P-002</t>
        </is>
      </c>
      <c r="D25" s="11">
        <f>IF($C25="","",VLOOKUP($C25,Personel!$A$2:$E$21,2,0))</f>
        <v/>
      </c>
      <c r="E25" s="12">
        <f>IF($C25="","",VLOOKUP($C25,Personel!$A$2:$E$21,5,0))</f>
        <v/>
      </c>
      <c r="F25" s="12">
        <f>IF($E25="","",MIN($E25,Parametreler!$B$9))</f>
        <v/>
      </c>
      <c r="G25" s="12">
        <f>IF($F25="","",$F25*Parametreler!$B$5)</f>
        <v/>
      </c>
      <c r="H25" s="12">
        <f>IF($F25="","",$F25*Parametreler!$B$6)</f>
        <v/>
      </c>
      <c r="I25" s="12">
        <f>IF($E25="","",$E25-$G25-$H25)</f>
        <v/>
      </c>
      <c r="J25" s="12">
        <f>IF($I25="","",SUMIFS($I$2:$I$121,$C$2:$C$121,$C25,$A$2:$A$121,"&lt;="&amp;$A25))</f>
        <v/>
      </c>
      <c r="K25" s="12">
        <f>IF($J25="","",(Parametreler!$B$15*($J25)+(Parametreler!$B$16-Parametreler!$B$15)*MAX(0,($J25)-Parametreler!$A$15)+(Parametreler!$B$17-Parametreler!$B$16)*MAX(0,($J25)-Parametreler!$A$16)+(Parametreler!$B$18-Parametreler!$B$17)*MAX(0,($J25)-Parametreler!$A$17)+(Parametreler!$B$19-Parametreler!$B$18)*MAX(0,($J25)-Parametreler!$A$18))-(Parametreler!$B$15*($J25-$I25)+(Parametreler!$B$16-Parametreler!$B$15)*MAX(0,($J25-$I25)-Parametreler!$A$15)+(Parametreler!$B$17-Parametreler!$B$16)*MAX(0,($J25-$I25)-Parametreler!$A$16)+(Parametreler!$B$18-Parametreler!$B$17)*MAX(0,($J25-$I25)-Parametreler!$A$17)+(Parametreler!$B$19-Parametreler!$B$18)*MAX(0,($J25-$I25)-Parametreler!$A$18)))</f>
        <v/>
      </c>
      <c r="L25" s="12">
        <f>IF($B25="","",(Parametreler!$B$15*($B25*Parametreler!$B$4)+(Parametreler!$B$16-Parametreler!$B$15)*MAX(0,($B25*Parametreler!$B$4)-Parametreler!$A$15)+(Parametreler!$B$17-Parametreler!$B$16)*MAX(0,($B25*Parametreler!$B$4)-Parametreler!$A$16)+(Parametreler!$B$18-Parametreler!$B$17)*MAX(0,($B25*Parametreler!$B$4)-Parametreler!$A$17)+(Parametreler!$B$19-Parametreler!$B$18)*MAX(0,($B25*Parametreler!$B$4)-Parametreler!$A$18))-(Parametreler!$B$15*(($B25-1)*Parametreler!$B$4)+(Parametreler!$B$16-Parametreler!$B$15)*MAX(0,(($B25-1)*Parametreler!$B$4)-Parametreler!$A$15)+(Parametreler!$B$17-Parametreler!$B$16)*MAX(0,(($B25-1)*Parametreler!$B$4)-Parametreler!$A$16)+(Parametreler!$B$18-Parametreler!$B$17)*MAX(0,(($B25-1)*Parametreler!$B$4)-Parametreler!$A$17)+(Parametreler!$B$19-Parametreler!$B$18)*MAX(0,(($B25-1)*Parametreler!$B$4)-Parametreler!$A$18)))</f>
        <v/>
      </c>
      <c r="M25" s="12">
        <f>IF($K25="","",MAX(0,$K25-$L25))</f>
        <v/>
      </c>
      <c r="N25" s="12">
        <f>IF($E25="","",MAX(0,$E25*Parametreler!$B$10-Parametreler!$B$11))</f>
        <v/>
      </c>
      <c r="O25" s="13">
        <f>IF($E25="","",$E25-$G25-$H25-$M25-$N25)</f>
        <v/>
      </c>
      <c r="P25" s="12">
        <f>IF($F25="","",$F25*Parametreler!$B$7)</f>
        <v/>
      </c>
      <c r="Q25" s="12">
        <f>IF($F25="","",$F25*Parametreler!$B$8)</f>
        <v/>
      </c>
      <c r="R25" s="13">
        <f>IF($E25="","",$E25+$P25+$Q25)</f>
        <v/>
      </c>
    </row>
    <row r="26">
      <c r="A26" s="2" t="n">
        <v>46023</v>
      </c>
      <c r="B26" s="3">
        <f>IF($A26="","",MONTH($A26))</f>
        <v/>
      </c>
      <c r="C26" s="4" t="inlineStr">
        <is>
          <t>P-003</t>
        </is>
      </c>
      <c r="D26" s="5">
        <f>IF($C26="","",VLOOKUP($C26,Personel!$A$2:$E$21,2,0))</f>
        <v/>
      </c>
      <c r="E26" s="6">
        <f>IF($C26="","",VLOOKUP($C26,Personel!$A$2:$E$21,5,0))</f>
        <v/>
      </c>
      <c r="F26" s="6">
        <f>IF($E26="","",MIN($E26,Parametreler!$B$9))</f>
        <v/>
      </c>
      <c r="G26" s="6">
        <f>IF($F26="","",$F26*Parametreler!$B$5)</f>
        <v/>
      </c>
      <c r="H26" s="6">
        <f>IF($F26="","",$F26*Parametreler!$B$6)</f>
        <v/>
      </c>
      <c r="I26" s="6">
        <f>IF($E26="","",$E26-$G26-$H26)</f>
        <v/>
      </c>
      <c r="J26" s="6">
        <f>IF($I26="","",SUMIFS($I$2:$I$121,$C$2:$C$121,$C26,$A$2:$A$121,"&lt;="&amp;$A26))</f>
        <v/>
      </c>
      <c r="K26" s="6">
        <f>IF($J26="","",(Parametreler!$B$15*($J26)+(Parametreler!$B$16-Parametreler!$B$15)*MAX(0,($J26)-Parametreler!$A$15)+(Parametreler!$B$17-Parametreler!$B$16)*MAX(0,($J26)-Parametreler!$A$16)+(Parametreler!$B$18-Parametreler!$B$17)*MAX(0,($J26)-Parametreler!$A$17)+(Parametreler!$B$19-Parametreler!$B$18)*MAX(0,($J26)-Parametreler!$A$18))-(Parametreler!$B$15*($J26-$I26)+(Parametreler!$B$16-Parametreler!$B$15)*MAX(0,($J26-$I26)-Parametreler!$A$15)+(Parametreler!$B$17-Parametreler!$B$16)*MAX(0,($J26-$I26)-Parametreler!$A$16)+(Parametreler!$B$18-Parametreler!$B$17)*MAX(0,($J26-$I26)-Parametreler!$A$17)+(Parametreler!$B$19-Parametreler!$B$18)*MAX(0,($J26-$I26)-Parametreler!$A$18)))</f>
        <v/>
      </c>
      <c r="L26" s="6">
        <f>IF($B26="","",(Parametreler!$B$15*($B26*Parametreler!$B$4)+(Parametreler!$B$16-Parametreler!$B$15)*MAX(0,($B26*Parametreler!$B$4)-Parametreler!$A$15)+(Parametreler!$B$17-Parametreler!$B$16)*MAX(0,($B26*Parametreler!$B$4)-Parametreler!$A$16)+(Parametreler!$B$18-Parametreler!$B$17)*MAX(0,($B26*Parametreler!$B$4)-Parametreler!$A$17)+(Parametreler!$B$19-Parametreler!$B$18)*MAX(0,($B26*Parametreler!$B$4)-Parametreler!$A$18))-(Parametreler!$B$15*(($B26-1)*Parametreler!$B$4)+(Parametreler!$B$16-Parametreler!$B$15)*MAX(0,(($B26-1)*Parametreler!$B$4)-Parametreler!$A$15)+(Parametreler!$B$17-Parametreler!$B$16)*MAX(0,(($B26-1)*Parametreler!$B$4)-Parametreler!$A$16)+(Parametreler!$B$18-Parametreler!$B$17)*MAX(0,(($B26-1)*Parametreler!$B$4)-Parametreler!$A$17)+(Parametreler!$B$19-Parametreler!$B$18)*MAX(0,(($B26-1)*Parametreler!$B$4)-Parametreler!$A$18)))</f>
        <v/>
      </c>
      <c r="M26" s="6">
        <f>IF($K26="","",MAX(0,$K26-$L26))</f>
        <v/>
      </c>
      <c r="N26" s="6">
        <f>IF($E26="","",MAX(0,$E26*Parametreler!$B$10-Parametreler!$B$11))</f>
        <v/>
      </c>
      <c r="O26" s="7">
        <f>IF($E26="","",$E26-$G26-$H26-$M26-$N26)</f>
        <v/>
      </c>
      <c r="P26" s="6">
        <f>IF($F26="","",$F26*Parametreler!$B$7)</f>
        <v/>
      </c>
      <c r="Q26" s="6">
        <f>IF($F26="","",$F26*Parametreler!$B$8)</f>
        <v/>
      </c>
      <c r="R26" s="7">
        <f>IF($E26="","",$E26+$P26+$Q26)</f>
        <v/>
      </c>
    </row>
    <row r="27">
      <c r="A27" s="2" t="n">
        <v>46054</v>
      </c>
      <c r="B27" s="3">
        <f>IF($A27="","",MONTH($A27))</f>
        <v/>
      </c>
      <c r="C27" s="4" t="inlineStr">
        <is>
          <t>P-003</t>
        </is>
      </c>
      <c r="D27" s="5">
        <f>IF($C27="","",VLOOKUP($C27,Personel!$A$2:$E$21,2,0))</f>
        <v/>
      </c>
      <c r="E27" s="6">
        <f>IF($C27="","",VLOOKUP($C27,Personel!$A$2:$E$21,5,0))</f>
        <v/>
      </c>
      <c r="F27" s="6">
        <f>IF($E27="","",MIN($E27,Parametreler!$B$9))</f>
        <v/>
      </c>
      <c r="G27" s="6">
        <f>IF($F27="","",$F27*Parametreler!$B$5)</f>
        <v/>
      </c>
      <c r="H27" s="6">
        <f>IF($F27="","",$F27*Parametreler!$B$6)</f>
        <v/>
      </c>
      <c r="I27" s="6">
        <f>IF($E27="","",$E27-$G27-$H27)</f>
        <v/>
      </c>
      <c r="J27" s="6">
        <f>IF($I27="","",SUMIFS($I$2:$I$121,$C$2:$C$121,$C27,$A$2:$A$121,"&lt;="&amp;$A27))</f>
        <v/>
      </c>
      <c r="K27" s="6">
        <f>IF($J27="","",(Parametreler!$B$15*($J27)+(Parametreler!$B$16-Parametreler!$B$15)*MAX(0,($J27)-Parametreler!$A$15)+(Parametreler!$B$17-Parametreler!$B$16)*MAX(0,($J27)-Parametreler!$A$16)+(Parametreler!$B$18-Parametreler!$B$17)*MAX(0,($J27)-Parametreler!$A$17)+(Parametreler!$B$19-Parametreler!$B$18)*MAX(0,($J27)-Parametreler!$A$18))-(Parametreler!$B$15*($J27-$I27)+(Parametreler!$B$16-Parametreler!$B$15)*MAX(0,($J27-$I27)-Parametreler!$A$15)+(Parametreler!$B$17-Parametreler!$B$16)*MAX(0,($J27-$I27)-Parametreler!$A$16)+(Parametreler!$B$18-Parametreler!$B$17)*MAX(0,($J27-$I27)-Parametreler!$A$17)+(Parametreler!$B$19-Parametreler!$B$18)*MAX(0,($J27-$I27)-Parametreler!$A$18)))</f>
        <v/>
      </c>
      <c r="L27" s="6">
        <f>IF($B27="","",(Parametreler!$B$15*($B27*Parametreler!$B$4)+(Parametreler!$B$16-Parametreler!$B$15)*MAX(0,($B27*Parametreler!$B$4)-Parametreler!$A$15)+(Parametreler!$B$17-Parametreler!$B$16)*MAX(0,($B27*Parametreler!$B$4)-Parametreler!$A$16)+(Parametreler!$B$18-Parametreler!$B$17)*MAX(0,($B27*Parametreler!$B$4)-Parametreler!$A$17)+(Parametreler!$B$19-Parametreler!$B$18)*MAX(0,($B27*Parametreler!$B$4)-Parametreler!$A$18))-(Parametreler!$B$15*(($B27-1)*Parametreler!$B$4)+(Parametreler!$B$16-Parametreler!$B$15)*MAX(0,(($B27-1)*Parametreler!$B$4)-Parametreler!$A$15)+(Parametreler!$B$17-Parametreler!$B$16)*MAX(0,(($B27-1)*Parametreler!$B$4)-Parametreler!$A$16)+(Parametreler!$B$18-Parametreler!$B$17)*MAX(0,(($B27-1)*Parametreler!$B$4)-Parametreler!$A$17)+(Parametreler!$B$19-Parametreler!$B$18)*MAX(0,(($B27-1)*Parametreler!$B$4)-Parametreler!$A$18)))</f>
        <v/>
      </c>
      <c r="M27" s="6">
        <f>IF($K27="","",MAX(0,$K27-$L27))</f>
        <v/>
      </c>
      <c r="N27" s="6">
        <f>IF($E27="","",MAX(0,$E27*Parametreler!$B$10-Parametreler!$B$11))</f>
        <v/>
      </c>
      <c r="O27" s="7">
        <f>IF($E27="","",$E27-$G27-$H27-$M27-$N27)</f>
        <v/>
      </c>
      <c r="P27" s="6">
        <f>IF($F27="","",$F27*Parametreler!$B$7)</f>
        <v/>
      </c>
      <c r="Q27" s="6">
        <f>IF($F27="","",$F27*Parametreler!$B$8)</f>
        <v/>
      </c>
      <c r="R27" s="7">
        <f>IF($E27="","",$E27+$P27+$Q27)</f>
        <v/>
      </c>
    </row>
    <row r="28">
      <c r="A28" s="2" t="n">
        <v>46082</v>
      </c>
      <c r="B28" s="3">
        <f>IF($A28="","",MONTH($A28))</f>
        <v/>
      </c>
      <c r="C28" s="4" t="inlineStr">
        <is>
          <t>P-003</t>
        </is>
      </c>
      <c r="D28" s="5">
        <f>IF($C28="","",VLOOKUP($C28,Personel!$A$2:$E$21,2,0))</f>
        <v/>
      </c>
      <c r="E28" s="6">
        <f>IF($C28="","",VLOOKUP($C28,Personel!$A$2:$E$21,5,0))</f>
        <v/>
      </c>
      <c r="F28" s="6">
        <f>IF($E28="","",MIN($E28,Parametreler!$B$9))</f>
        <v/>
      </c>
      <c r="G28" s="6">
        <f>IF($F28="","",$F28*Parametreler!$B$5)</f>
        <v/>
      </c>
      <c r="H28" s="6">
        <f>IF($F28="","",$F28*Parametreler!$B$6)</f>
        <v/>
      </c>
      <c r="I28" s="6">
        <f>IF($E28="","",$E28-$G28-$H28)</f>
        <v/>
      </c>
      <c r="J28" s="6">
        <f>IF($I28="","",SUMIFS($I$2:$I$121,$C$2:$C$121,$C28,$A$2:$A$121,"&lt;="&amp;$A28))</f>
        <v/>
      </c>
      <c r="K28" s="6">
        <f>IF($J28="","",(Parametreler!$B$15*($J28)+(Parametreler!$B$16-Parametreler!$B$15)*MAX(0,($J28)-Parametreler!$A$15)+(Parametreler!$B$17-Parametreler!$B$16)*MAX(0,($J28)-Parametreler!$A$16)+(Parametreler!$B$18-Parametreler!$B$17)*MAX(0,($J28)-Parametreler!$A$17)+(Parametreler!$B$19-Parametreler!$B$18)*MAX(0,($J28)-Parametreler!$A$18))-(Parametreler!$B$15*($J28-$I28)+(Parametreler!$B$16-Parametreler!$B$15)*MAX(0,($J28-$I28)-Parametreler!$A$15)+(Parametreler!$B$17-Parametreler!$B$16)*MAX(0,($J28-$I28)-Parametreler!$A$16)+(Parametreler!$B$18-Parametreler!$B$17)*MAX(0,($J28-$I28)-Parametreler!$A$17)+(Parametreler!$B$19-Parametreler!$B$18)*MAX(0,($J28-$I28)-Parametreler!$A$18)))</f>
        <v/>
      </c>
      <c r="L28" s="6">
        <f>IF($B28="","",(Parametreler!$B$15*($B28*Parametreler!$B$4)+(Parametreler!$B$16-Parametreler!$B$15)*MAX(0,($B28*Parametreler!$B$4)-Parametreler!$A$15)+(Parametreler!$B$17-Parametreler!$B$16)*MAX(0,($B28*Parametreler!$B$4)-Parametreler!$A$16)+(Parametreler!$B$18-Parametreler!$B$17)*MAX(0,($B28*Parametreler!$B$4)-Parametreler!$A$17)+(Parametreler!$B$19-Parametreler!$B$18)*MAX(0,($B28*Parametreler!$B$4)-Parametreler!$A$18))-(Parametreler!$B$15*(($B28-1)*Parametreler!$B$4)+(Parametreler!$B$16-Parametreler!$B$15)*MAX(0,(($B28-1)*Parametreler!$B$4)-Parametreler!$A$15)+(Parametreler!$B$17-Parametreler!$B$16)*MAX(0,(($B28-1)*Parametreler!$B$4)-Parametreler!$A$16)+(Parametreler!$B$18-Parametreler!$B$17)*MAX(0,(($B28-1)*Parametreler!$B$4)-Parametreler!$A$17)+(Parametreler!$B$19-Parametreler!$B$18)*MAX(0,(($B28-1)*Parametreler!$B$4)-Parametreler!$A$18)))</f>
        <v/>
      </c>
      <c r="M28" s="6">
        <f>IF($K28="","",MAX(0,$K28-$L28))</f>
        <v/>
      </c>
      <c r="N28" s="6">
        <f>IF($E28="","",MAX(0,$E28*Parametreler!$B$10-Parametreler!$B$11))</f>
        <v/>
      </c>
      <c r="O28" s="7">
        <f>IF($E28="","",$E28-$G28-$H28-$M28-$N28)</f>
        <v/>
      </c>
      <c r="P28" s="6">
        <f>IF($F28="","",$F28*Parametreler!$B$7)</f>
        <v/>
      </c>
      <c r="Q28" s="6">
        <f>IF($F28="","",$F28*Parametreler!$B$8)</f>
        <v/>
      </c>
      <c r="R28" s="7">
        <f>IF($E28="","",$E28+$P28+$Q28)</f>
        <v/>
      </c>
    </row>
    <row r="29">
      <c r="A29" s="2" t="n">
        <v>46113</v>
      </c>
      <c r="B29" s="3">
        <f>IF($A29="","",MONTH($A29))</f>
        <v/>
      </c>
      <c r="C29" s="4" t="inlineStr">
        <is>
          <t>P-003</t>
        </is>
      </c>
      <c r="D29" s="5">
        <f>IF($C29="","",VLOOKUP($C29,Personel!$A$2:$E$21,2,0))</f>
        <v/>
      </c>
      <c r="E29" s="6">
        <f>IF($C29="","",VLOOKUP($C29,Personel!$A$2:$E$21,5,0))</f>
        <v/>
      </c>
      <c r="F29" s="6">
        <f>IF($E29="","",MIN($E29,Parametreler!$B$9))</f>
        <v/>
      </c>
      <c r="G29" s="6">
        <f>IF($F29="","",$F29*Parametreler!$B$5)</f>
        <v/>
      </c>
      <c r="H29" s="6">
        <f>IF($F29="","",$F29*Parametreler!$B$6)</f>
        <v/>
      </c>
      <c r="I29" s="6">
        <f>IF($E29="","",$E29-$G29-$H29)</f>
        <v/>
      </c>
      <c r="J29" s="6">
        <f>IF($I29="","",SUMIFS($I$2:$I$121,$C$2:$C$121,$C29,$A$2:$A$121,"&lt;="&amp;$A29))</f>
        <v/>
      </c>
      <c r="K29" s="6">
        <f>IF($J29="","",(Parametreler!$B$15*($J29)+(Parametreler!$B$16-Parametreler!$B$15)*MAX(0,($J29)-Parametreler!$A$15)+(Parametreler!$B$17-Parametreler!$B$16)*MAX(0,($J29)-Parametreler!$A$16)+(Parametreler!$B$18-Parametreler!$B$17)*MAX(0,($J29)-Parametreler!$A$17)+(Parametreler!$B$19-Parametreler!$B$18)*MAX(0,($J29)-Parametreler!$A$18))-(Parametreler!$B$15*($J29-$I29)+(Parametreler!$B$16-Parametreler!$B$15)*MAX(0,($J29-$I29)-Parametreler!$A$15)+(Parametreler!$B$17-Parametreler!$B$16)*MAX(0,($J29-$I29)-Parametreler!$A$16)+(Parametreler!$B$18-Parametreler!$B$17)*MAX(0,($J29-$I29)-Parametreler!$A$17)+(Parametreler!$B$19-Parametreler!$B$18)*MAX(0,($J29-$I29)-Parametreler!$A$18)))</f>
        <v/>
      </c>
      <c r="L29" s="6">
        <f>IF($B29="","",(Parametreler!$B$15*($B29*Parametreler!$B$4)+(Parametreler!$B$16-Parametreler!$B$15)*MAX(0,($B29*Parametreler!$B$4)-Parametreler!$A$15)+(Parametreler!$B$17-Parametreler!$B$16)*MAX(0,($B29*Parametreler!$B$4)-Parametreler!$A$16)+(Parametreler!$B$18-Parametreler!$B$17)*MAX(0,($B29*Parametreler!$B$4)-Parametreler!$A$17)+(Parametreler!$B$19-Parametreler!$B$18)*MAX(0,($B29*Parametreler!$B$4)-Parametreler!$A$18))-(Parametreler!$B$15*(($B29-1)*Parametreler!$B$4)+(Parametreler!$B$16-Parametreler!$B$15)*MAX(0,(($B29-1)*Parametreler!$B$4)-Parametreler!$A$15)+(Parametreler!$B$17-Parametreler!$B$16)*MAX(0,(($B29-1)*Parametreler!$B$4)-Parametreler!$A$16)+(Parametreler!$B$18-Parametreler!$B$17)*MAX(0,(($B29-1)*Parametreler!$B$4)-Parametreler!$A$17)+(Parametreler!$B$19-Parametreler!$B$18)*MAX(0,(($B29-1)*Parametreler!$B$4)-Parametreler!$A$18)))</f>
        <v/>
      </c>
      <c r="M29" s="6">
        <f>IF($K29="","",MAX(0,$K29-$L29))</f>
        <v/>
      </c>
      <c r="N29" s="6">
        <f>IF($E29="","",MAX(0,$E29*Parametreler!$B$10-Parametreler!$B$11))</f>
        <v/>
      </c>
      <c r="O29" s="7">
        <f>IF($E29="","",$E29-$G29-$H29-$M29-$N29)</f>
        <v/>
      </c>
      <c r="P29" s="6">
        <f>IF($F29="","",$F29*Parametreler!$B$7)</f>
        <v/>
      </c>
      <c r="Q29" s="6">
        <f>IF($F29="","",$F29*Parametreler!$B$8)</f>
        <v/>
      </c>
      <c r="R29" s="7">
        <f>IF($E29="","",$E29+$P29+$Q29)</f>
        <v/>
      </c>
    </row>
    <row r="30">
      <c r="A30" s="2" t="n">
        <v>46143</v>
      </c>
      <c r="B30" s="3">
        <f>IF($A30="","",MONTH($A30))</f>
        <v/>
      </c>
      <c r="C30" s="4" t="inlineStr">
        <is>
          <t>P-003</t>
        </is>
      </c>
      <c r="D30" s="5">
        <f>IF($C30="","",VLOOKUP($C30,Personel!$A$2:$E$21,2,0))</f>
        <v/>
      </c>
      <c r="E30" s="6">
        <f>IF($C30="","",VLOOKUP($C30,Personel!$A$2:$E$21,5,0))</f>
        <v/>
      </c>
      <c r="F30" s="6">
        <f>IF($E30="","",MIN($E30,Parametreler!$B$9))</f>
        <v/>
      </c>
      <c r="G30" s="6">
        <f>IF($F30="","",$F30*Parametreler!$B$5)</f>
        <v/>
      </c>
      <c r="H30" s="6">
        <f>IF($F30="","",$F30*Parametreler!$B$6)</f>
        <v/>
      </c>
      <c r="I30" s="6">
        <f>IF($E30="","",$E30-$G30-$H30)</f>
        <v/>
      </c>
      <c r="J30" s="6">
        <f>IF($I30="","",SUMIFS($I$2:$I$121,$C$2:$C$121,$C30,$A$2:$A$121,"&lt;="&amp;$A30))</f>
        <v/>
      </c>
      <c r="K30" s="6">
        <f>IF($J30="","",(Parametreler!$B$15*($J30)+(Parametreler!$B$16-Parametreler!$B$15)*MAX(0,($J30)-Parametreler!$A$15)+(Parametreler!$B$17-Parametreler!$B$16)*MAX(0,($J30)-Parametreler!$A$16)+(Parametreler!$B$18-Parametreler!$B$17)*MAX(0,($J30)-Parametreler!$A$17)+(Parametreler!$B$19-Parametreler!$B$18)*MAX(0,($J30)-Parametreler!$A$18))-(Parametreler!$B$15*($J30-$I30)+(Parametreler!$B$16-Parametreler!$B$15)*MAX(0,($J30-$I30)-Parametreler!$A$15)+(Parametreler!$B$17-Parametreler!$B$16)*MAX(0,($J30-$I30)-Parametreler!$A$16)+(Parametreler!$B$18-Parametreler!$B$17)*MAX(0,($J30-$I30)-Parametreler!$A$17)+(Parametreler!$B$19-Parametreler!$B$18)*MAX(0,($J30-$I30)-Parametreler!$A$18)))</f>
        <v/>
      </c>
      <c r="L30" s="6">
        <f>IF($B30="","",(Parametreler!$B$15*($B30*Parametreler!$B$4)+(Parametreler!$B$16-Parametreler!$B$15)*MAX(0,($B30*Parametreler!$B$4)-Parametreler!$A$15)+(Parametreler!$B$17-Parametreler!$B$16)*MAX(0,($B30*Parametreler!$B$4)-Parametreler!$A$16)+(Parametreler!$B$18-Parametreler!$B$17)*MAX(0,($B30*Parametreler!$B$4)-Parametreler!$A$17)+(Parametreler!$B$19-Parametreler!$B$18)*MAX(0,($B30*Parametreler!$B$4)-Parametreler!$A$18))-(Parametreler!$B$15*(($B30-1)*Parametreler!$B$4)+(Parametreler!$B$16-Parametreler!$B$15)*MAX(0,(($B30-1)*Parametreler!$B$4)-Parametreler!$A$15)+(Parametreler!$B$17-Parametreler!$B$16)*MAX(0,(($B30-1)*Parametreler!$B$4)-Parametreler!$A$16)+(Parametreler!$B$18-Parametreler!$B$17)*MAX(0,(($B30-1)*Parametreler!$B$4)-Parametreler!$A$17)+(Parametreler!$B$19-Parametreler!$B$18)*MAX(0,(($B30-1)*Parametreler!$B$4)-Parametreler!$A$18)))</f>
        <v/>
      </c>
      <c r="M30" s="6">
        <f>IF($K30="","",MAX(0,$K30-$L30))</f>
        <v/>
      </c>
      <c r="N30" s="6">
        <f>IF($E30="","",MAX(0,$E30*Parametreler!$B$10-Parametreler!$B$11))</f>
        <v/>
      </c>
      <c r="O30" s="7">
        <f>IF($E30="","",$E30-$G30-$H30-$M30-$N30)</f>
        <v/>
      </c>
      <c r="P30" s="6">
        <f>IF($F30="","",$F30*Parametreler!$B$7)</f>
        <v/>
      </c>
      <c r="Q30" s="6">
        <f>IF($F30="","",$F30*Parametreler!$B$8)</f>
        <v/>
      </c>
      <c r="R30" s="7">
        <f>IF($E30="","",$E30+$P30+$Q30)</f>
        <v/>
      </c>
    </row>
    <row r="31">
      <c r="A31" s="2" t="n">
        <v>46174</v>
      </c>
      <c r="B31" s="3">
        <f>IF($A31="","",MONTH($A31))</f>
        <v/>
      </c>
      <c r="C31" s="4" t="inlineStr">
        <is>
          <t>P-003</t>
        </is>
      </c>
      <c r="D31" s="5">
        <f>IF($C31="","",VLOOKUP($C31,Personel!$A$2:$E$21,2,0))</f>
        <v/>
      </c>
      <c r="E31" s="6">
        <f>IF($C31="","",VLOOKUP($C31,Personel!$A$2:$E$21,5,0))</f>
        <v/>
      </c>
      <c r="F31" s="6">
        <f>IF($E31="","",MIN($E31,Parametreler!$B$9))</f>
        <v/>
      </c>
      <c r="G31" s="6">
        <f>IF($F31="","",$F31*Parametreler!$B$5)</f>
        <v/>
      </c>
      <c r="H31" s="6">
        <f>IF($F31="","",$F31*Parametreler!$B$6)</f>
        <v/>
      </c>
      <c r="I31" s="6">
        <f>IF($E31="","",$E31-$G31-$H31)</f>
        <v/>
      </c>
      <c r="J31" s="6">
        <f>IF($I31="","",SUMIFS($I$2:$I$121,$C$2:$C$121,$C31,$A$2:$A$121,"&lt;="&amp;$A31))</f>
        <v/>
      </c>
      <c r="K31" s="6">
        <f>IF($J31="","",(Parametreler!$B$15*($J31)+(Parametreler!$B$16-Parametreler!$B$15)*MAX(0,($J31)-Parametreler!$A$15)+(Parametreler!$B$17-Parametreler!$B$16)*MAX(0,($J31)-Parametreler!$A$16)+(Parametreler!$B$18-Parametreler!$B$17)*MAX(0,($J31)-Parametreler!$A$17)+(Parametreler!$B$19-Parametreler!$B$18)*MAX(0,($J31)-Parametreler!$A$18))-(Parametreler!$B$15*($J31-$I31)+(Parametreler!$B$16-Parametreler!$B$15)*MAX(0,($J31-$I31)-Parametreler!$A$15)+(Parametreler!$B$17-Parametreler!$B$16)*MAX(0,($J31-$I31)-Parametreler!$A$16)+(Parametreler!$B$18-Parametreler!$B$17)*MAX(0,($J31-$I31)-Parametreler!$A$17)+(Parametreler!$B$19-Parametreler!$B$18)*MAX(0,($J31-$I31)-Parametreler!$A$18)))</f>
        <v/>
      </c>
      <c r="L31" s="6">
        <f>IF($B31="","",(Parametreler!$B$15*($B31*Parametreler!$B$4)+(Parametreler!$B$16-Parametreler!$B$15)*MAX(0,($B31*Parametreler!$B$4)-Parametreler!$A$15)+(Parametreler!$B$17-Parametreler!$B$16)*MAX(0,($B31*Parametreler!$B$4)-Parametreler!$A$16)+(Parametreler!$B$18-Parametreler!$B$17)*MAX(0,($B31*Parametreler!$B$4)-Parametreler!$A$17)+(Parametreler!$B$19-Parametreler!$B$18)*MAX(0,($B31*Parametreler!$B$4)-Parametreler!$A$18))-(Parametreler!$B$15*(($B31-1)*Parametreler!$B$4)+(Parametreler!$B$16-Parametreler!$B$15)*MAX(0,(($B31-1)*Parametreler!$B$4)-Parametreler!$A$15)+(Parametreler!$B$17-Parametreler!$B$16)*MAX(0,(($B31-1)*Parametreler!$B$4)-Parametreler!$A$16)+(Parametreler!$B$18-Parametreler!$B$17)*MAX(0,(($B31-1)*Parametreler!$B$4)-Parametreler!$A$17)+(Parametreler!$B$19-Parametreler!$B$18)*MAX(0,(($B31-1)*Parametreler!$B$4)-Parametreler!$A$18)))</f>
        <v/>
      </c>
      <c r="M31" s="6">
        <f>IF($K31="","",MAX(0,$K31-$L31))</f>
        <v/>
      </c>
      <c r="N31" s="6">
        <f>IF($E31="","",MAX(0,$E31*Parametreler!$B$10-Parametreler!$B$11))</f>
        <v/>
      </c>
      <c r="O31" s="7">
        <f>IF($E31="","",$E31-$G31-$H31-$M31-$N31)</f>
        <v/>
      </c>
      <c r="P31" s="6">
        <f>IF($F31="","",$F31*Parametreler!$B$7)</f>
        <v/>
      </c>
      <c r="Q31" s="6">
        <f>IF($F31="","",$F31*Parametreler!$B$8)</f>
        <v/>
      </c>
      <c r="R31" s="7">
        <f>IF($E31="","",$E31+$P31+$Q31)</f>
        <v/>
      </c>
    </row>
    <row r="32">
      <c r="A32" s="2" t="n">
        <v>46204</v>
      </c>
      <c r="B32" s="3">
        <f>IF($A32="","",MONTH($A32))</f>
        <v/>
      </c>
      <c r="C32" s="4" t="inlineStr">
        <is>
          <t>P-003</t>
        </is>
      </c>
      <c r="D32" s="5">
        <f>IF($C32="","",VLOOKUP($C32,Personel!$A$2:$E$21,2,0))</f>
        <v/>
      </c>
      <c r="E32" s="6">
        <f>IF($C32="","",VLOOKUP($C32,Personel!$A$2:$E$21,5,0))</f>
        <v/>
      </c>
      <c r="F32" s="6">
        <f>IF($E32="","",MIN($E32,Parametreler!$B$9))</f>
        <v/>
      </c>
      <c r="G32" s="6">
        <f>IF($F32="","",$F32*Parametreler!$B$5)</f>
        <v/>
      </c>
      <c r="H32" s="6">
        <f>IF($F32="","",$F32*Parametreler!$B$6)</f>
        <v/>
      </c>
      <c r="I32" s="6">
        <f>IF($E32="","",$E32-$G32-$H32)</f>
        <v/>
      </c>
      <c r="J32" s="6">
        <f>IF($I32="","",SUMIFS($I$2:$I$121,$C$2:$C$121,$C32,$A$2:$A$121,"&lt;="&amp;$A32))</f>
        <v/>
      </c>
      <c r="K32" s="6">
        <f>IF($J32="","",(Parametreler!$B$15*($J32)+(Parametreler!$B$16-Parametreler!$B$15)*MAX(0,($J32)-Parametreler!$A$15)+(Parametreler!$B$17-Parametreler!$B$16)*MAX(0,($J32)-Parametreler!$A$16)+(Parametreler!$B$18-Parametreler!$B$17)*MAX(0,($J32)-Parametreler!$A$17)+(Parametreler!$B$19-Parametreler!$B$18)*MAX(0,($J32)-Parametreler!$A$18))-(Parametreler!$B$15*($J32-$I32)+(Parametreler!$B$16-Parametreler!$B$15)*MAX(0,($J32-$I32)-Parametreler!$A$15)+(Parametreler!$B$17-Parametreler!$B$16)*MAX(0,($J32-$I32)-Parametreler!$A$16)+(Parametreler!$B$18-Parametreler!$B$17)*MAX(0,($J32-$I32)-Parametreler!$A$17)+(Parametreler!$B$19-Parametreler!$B$18)*MAX(0,($J32-$I32)-Parametreler!$A$18)))</f>
        <v/>
      </c>
      <c r="L32" s="6">
        <f>IF($B32="","",(Parametreler!$B$15*($B32*Parametreler!$B$4)+(Parametreler!$B$16-Parametreler!$B$15)*MAX(0,($B32*Parametreler!$B$4)-Parametreler!$A$15)+(Parametreler!$B$17-Parametreler!$B$16)*MAX(0,($B32*Parametreler!$B$4)-Parametreler!$A$16)+(Parametreler!$B$18-Parametreler!$B$17)*MAX(0,($B32*Parametreler!$B$4)-Parametreler!$A$17)+(Parametreler!$B$19-Parametreler!$B$18)*MAX(0,($B32*Parametreler!$B$4)-Parametreler!$A$18))-(Parametreler!$B$15*(($B32-1)*Parametreler!$B$4)+(Parametreler!$B$16-Parametreler!$B$15)*MAX(0,(($B32-1)*Parametreler!$B$4)-Parametreler!$A$15)+(Parametreler!$B$17-Parametreler!$B$16)*MAX(0,(($B32-1)*Parametreler!$B$4)-Parametreler!$A$16)+(Parametreler!$B$18-Parametreler!$B$17)*MAX(0,(($B32-1)*Parametreler!$B$4)-Parametreler!$A$17)+(Parametreler!$B$19-Parametreler!$B$18)*MAX(0,(($B32-1)*Parametreler!$B$4)-Parametreler!$A$18)))</f>
        <v/>
      </c>
      <c r="M32" s="6">
        <f>IF($K32="","",MAX(0,$K32-$L32))</f>
        <v/>
      </c>
      <c r="N32" s="6">
        <f>IF($E32="","",MAX(0,$E32*Parametreler!$B$10-Parametreler!$B$11))</f>
        <v/>
      </c>
      <c r="O32" s="7">
        <f>IF($E32="","",$E32-$G32-$H32-$M32-$N32)</f>
        <v/>
      </c>
      <c r="P32" s="6">
        <f>IF($F32="","",$F32*Parametreler!$B$7)</f>
        <v/>
      </c>
      <c r="Q32" s="6">
        <f>IF($F32="","",$F32*Parametreler!$B$8)</f>
        <v/>
      </c>
      <c r="R32" s="7">
        <f>IF($E32="","",$E32+$P32+$Q32)</f>
        <v/>
      </c>
    </row>
    <row r="33">
      <c r="A33" s="2" t="n">
        <v>46235</v>
      </c>
      <c r="B33" s="3">
        <f>IF($A33="","",MONTH($A33))</f>
        <v/>
      </c>
      <c r="C33" s="4" t="inlineStr">
        <is>
          <t>P-003</t>
        </is>
      </c>
      <c r="D33" s="5">
        <f>IF($C33="","",VLOOKUP($C33,Personel!$A$2:$E$21,2,0))</f>
        <v/>
      </c>
      <c r="E33" s="6">
        <f>IF($C33="","",VLOOKUP($C33,Personel!$A$2:$E$21,5,0))</f>
        <v/>
      </c>
      <c r="F33" s="6">
        <f>IF($E33="","",MIN($E33,Parametreler!$B$9))</f>
        <v/>
      </c>
      <c r="G33" s="6">
        <f>IF($F33="","",$F33*Parametreler!$B$5)</f>
        <v/>
      </c>
      <c r="H33" s="6">
        <f>IF($F33="","",$F33*Parametreler!$B$6)</f>
        <v/>
      </c>
      <c r="I33" s="6">
        <f>IF($E33="","",$E33-$G33-$H33)</f>
        <v/>
      </c>
      <c r="J33" s="6">
        <f>IF($I33="","",SUMIFS($I$2:$I$121,$C$2:$C$121,$C33,$A$2:$A$121,"&lt;="&amp;$A33))</f>
        <v/>
      </c>
      <c r="K33" s="6">
        <f>IF($J33="","",(Parametreler!$B$15*($J33)+(Parametreler!$B$16-Parametreler!$B$15)*MAX(0,($J33)-Parametreler!$A$15)+(Parametreler!$B$17-Parametreler!$B$16)*MAX(0,($J33)-Parametreler!$A$16)+(Parametreler!$B$18-Parametreler!$B$17)*MAX(0,($J33)-Parametreler!$A$17)+(Parametreler!$B$19-Parametreler!$B$18)*MAX(0,($J33)-Parametreler!$A$18))-(Parametreler!$B$15*($J33-$I33)+(Parametreler!$B$16-Parametreler!$B$15)*MAX(0,($J33-$I33)-Parametreler!$A$15)+(Parametreler!$B$17-Parametreler!$B$16)*MAX(0,($J33-$I33)-Parametreler!$A$16)+(Parametreler!$B$18-Parametreler!$B$17)*MAX(0,($J33-$I33)-Parametreler!$A$17)+(Parametreler!$B$19-Parametreler!$B$18)*MAX(0,($J33-$I33)-Parametreler!$A$18)))</f>
        <v/>
      </c>
      <c r="L33" s="6">
        <f>IF($B33="","",(Parametreler!$B$15*($B33*Parametreler!$B$4)+(Parametreler!$B$16-Parametreler!$B$15)*MAX(0,($B33*Parametreler!$B$4)-Parametreler!$A$15)+(Parametreler!$B$17-Parametreler!$B$16)*MAX(0,($B33*Parametreler!$B$4)-Parametreler!$A$16)+(Parametreler!$B$18-Parametreler!$B$17)*MAX(0,($B33*Parametreler!$B$4)-Parametreler!$A$17)+(Parametreler!$B$19-Parametreler!$B$18)*MAX(0,($B33*Parametreler!$B$4)-Parametreler!$A$18))-(Parametreler!$B$15*(($B33-1)*Parametreler!$B$4)+(Parametreler!$B$16-Parametreler!$B$15)*MAX(0,(($B33-1)*Parametreler!$B$4)-Parametreler!$A$15)+(Parametreler!$B$17-Parametreler!$B$16)*MAX(0,(($B33-1)*Parametreler!$B$4)-Parametreler!$A$16)+(Parametreler!$B$18-Parametreler!$B$17)*MAX(0,(($B33-1)*Parametreler!$B$4)-Parametreler!$A$17)+(Parametreler!$B$19-Parametreler!$B$18)*MAX(0,(($B33-1)*Parametreler!$B$4)-Parametreler!$A$18)))</f>
        <v/>
      </c>
      <c r="M33" s="6">
        <f>IF($K33="","",MAX(0,$K33-$L33))</f>
        <v/>
      </c>
      <c r="N33" s="6">
        <f>IF($E33="","",MAX(0,$E33*Parametreler!$B$10-Parametreler!$B$11))</f>
        <v/>
      </c>
      <c r="O33" s="7">
        <f>IF($E33="","",$E33-$G33-$H33-$M33-$N33)</f>
        <v/>
      </c>
      <c r="P33" s="6">
        <f>IF($F33="","",$F33*Parametreler!$B$7)</f>
        <v/>
      </c>
      <c r="Q33" s="6">
        <f>IF($F33="","",$F33*Parametreler!$B$8)</f>
        <v/>
      </c>
      <c r="R33" s="7">
        <f>IF($E33="","",$E33+$P33+$Q33)</f>
        <v/>
      </c>
    </row>
    <row r="34">
      <c r="A34" s="2" t="n">
        <v>46266</v>
      </c>
      <c r="B34" s="3">
        <f>IF($A34="","",MONTH($A34))</f>
        <v/>
      </c>
      <c r="C34" s="4" t="inlineStr">
        <is>
          <t>P-003</t>
        </is>
      </c>
      <c r="D34" s="5">
        <f>IF($C34="","",VLOOKUP($C34,Personel!$A$2:$E$21,2,0))</f>
        <v/>
      </c>
      <c r="E34" s="6">
        <f>IF($C34="","",VLOOKUP($C34,Personel!$A$2:$E$21,5,0))</f>
        <v/>
      </c>
      <c r="F34" s="6">
        <f>IF($E34="","",MIN($E34,Parametreler!$B$9))</f>
        <v/>
      </c>
      <c r="G34" s="6">
        <f>IF($F34="","",$F34*Parametreler!$B$5)</f>
        <v/>
      </c>
      <c r="H34" s="6">
        <f>IF($F34="","",$F34*Parametreler!$B$6)</f>
        <v/>
      </c>
      <c r="I34" s="6">
        <f>IF($E34="","",$E34-$G34-$H34)</f>
        <v/>
      </c>
      <c r="J34" s="6">
        <f>IF($I34="","",SUMIFS($I$2:$I$121,$C$2:$C$121,$C34,$A$2:$A$121,"&lt;="&amp;$A34))</f>
        <v/>
      </c>
      <c r="K34" s="6">
        <f>IF($J34="","",(Parametreler!$B$15*($J34)+(Parametreler!$B$16-Parametreler!$B$15)*MAX(0,($J34)-Parametreler!$A$15)+(Parametreler!$B$17-Parametreler!$B$16)*MAX(0,($J34)-Parametreler!$A$16)+(Parametreler!$B$18-Parametreler!$B$17)*MAX(0,($J34)-Parametreler!$A$17)+(Parametreler!$B$19-Parametreler!$B$18)*MAX(0,($J34)-Parametreler!$A$18))-(Parametreler!$B$15*($J34-$I34)+(Parametreler!$B$16-Parametreler!$B$15)*MAX(0,($J34-$I34)-Parametreler!$A$15)+(Parametreler!$B$17-Parametreler!$B$16)*MAX(0,($J34-$I34)-Parametreler!$A$16)+(Parametreler!$B$18-Parametreler!$B$17)*MAX(0,($J34-$I34)-Parametreler!$A$17)+(Parametreler!$B$19-Parametreler!$B$18)*MAX(0,($J34-$I34)-Parametreler!$A$18)))</f>
        <v/>
      </c>
      <c r="L34" s="6">
        <f>IF($B34="","",(Parametreler!$B$15*($B34*Parametreler!$B$4)+(Parametreler!$B$16-Parametreler!$B$15)*MAX(0,($B34*Parametreler!$B$4)-Parametreler!$A$15)+(Parametreler!$B$17-Parametreler!$B$16)*MAX(0,($B34*Parametreler!$B$4)-Parametreler!$A$16)+(Parametreler!$B$18-Parametreler!$B$17)*MAX(0,($B34*Parametreler!$B$4)-Parametreler!$A$17)+(Parametreler!$B$19-Parametreler!$B$18)*MAX(0,($B34*Parametreler!$B$4)-Parametreler!$A$18))-(Parametreler!$B$15*(($B34-1)*Parametreler!$B$4)+(Parametreler!$B$16-Parametreler!$B$15)*MAX(0,(($B34-1)*Parametreler!$B$4)-Parametreler!$A$15)+(Parametreler!$B$17-Parametreler!$B$16)*MAX(0,(($B34-1)*Parametreler!$B$4)-Parametreler!$A$16)+(Parametreler!$B$18-Parametreler!$B$17)*MAX(0,(($B34-1)*Parametreler!$B$4)-Parametreler!$A$17)+(Parametreler!$B$19-Parametreler!$B$18)*MAX(0,(($B34-1)*Parametreler!$B$4)-Parametreler!$A$18)))</f>
        <v/>
      </c>
      <c r="M34" s="6">
        <f>IF($K34="","",MAX(0,$K34-$L34))</f>
        <v/>
      </c>
      <c r="N34" s="6">
        <f>IF($E34="","",MAX(0,$E34*Parametreler!$B$10-Parametreler!$B$11))</f>
        <v/>
      </c>
      <c r="O34" s="7">
        <f>IF($E34="","",$E34-$G34-$H34-$M34-$N34)</f>
        <v/>
      </c>
      <c r="P34" s="6">
        <f>IF($F34="","",$F34*Parametreler!$B$7)</f>
        <v/>
      </c>
      <c r="Q34" s="6">
        <f>IF($F34="","",$F34*Parametreler!$B$8)</f>
        <v/>
      </c>
      <c r="R34" s="7">
        <f>IF($E34="","",$E34+$P34+$Q34)</f>
        <v/>
      </c>
    </row>
    <row r="35">
      <c r="A35" s="2" t="n">
        <v>46296</v>
      </c>
      <c r="B35" s="3">
        <f>IF($A35="","",MONTH($A35))</f>
        <v/>
      </c>
      <c r="C35" s="4" t="inlineStr">
        <is>
          <t>P-003</t>
        </is>
      </c>
      <c r="D35" s="5">
        <f>IF($C35="","",VLOOKUP($C35,Personel!$A$2:$E$21,2,0))</f>
        <v/>
      </c>
      <c r="E35" s="6">
        <f>IF($C35="","",VLOOKUP($C35,Personel!$A$2:$E$21,5,0))</f>
        <v/>
      </c>
      <c r="F35" s="6">
        <f>IF($E35="","",MIN($E35,Parametreler!$B$9))</f>
        <v/>
      </c>
      <c r="G35" s="6">
        <f>IF($F35="","",$F35*Parametreler!$B$5)</f>
        <v/>
      </c>
      <c r="H35" s="6">
        <f>IF($F35="","",$F35*Parametreler!$B$6)</f>
        <v/>
      </c>
      <c r="I35" s="6">
        <f>IF($E35="","",$E35-$G35-$H35)</f>
        <v/>
      </c>
      <c r="J35" s="6">
        <f>IF($I35="","",SUMIFS($I$2:$I$121,$C$2:$C$121,$C35,$A$2:$A$121,"&lt;="&amp;$A35))</f>
        <v/>
      </c>
      <c r="K35" s="6">
        <f>IF($J35="","",(Parametreler!$B$15*($J35)+(Parametreler!$B$16-Parametreler!$B$15)*MAX(0,($J35)-Parametreler!$A$15)+(Parametreler!$B$17-Parametreler!$B$16)*MAX(0,($J35)-Parametreler!$A$16)+(Parametreler!$B$18-Parametreler!$B$17)*MAX(0,($J35)-Parametreler!$A$17)+(Parametreler!$B$19-Parametreler!$B$18)*MAX(0,($J35)-Parametreler!$A$18))-(Parametreler!$B$15*($J35-$I35)+(Parametreler!$B$16-Parametreler!$B$15)*MAX(0,($J35-$I35)-Parametreler!$A$15)+(Parametreler!$B$17-Parametreler!$B$16)*MAX(0,($J35-$I35)-Parametreler!$A$16)+(Parametreler!$B$18-Parametreler!$B$17)*MAX(0,($J35-$I35)-Parametreler!$A$17)+(Parametreler!$B$19-Parametreler!$B$18)*MAX(0,($J35-$I35)-Parametreler!$A$18)))</f>
        <v/>
      </c>
      <c r="L35" s="6">
        <f>IF($B35="","",(Parametreler!$B$15*($B35*Parametreler!$B$4)+(Parametreler!$B$16-Parametreler!$B$15)*MAX(0,($B35*Parametreler!$B$4)-Parametreler!$A$15)+(Parametreler!$B$17-Parametreler!$B$16)*MAX(0,($B35*Parametreler!$B$4)-Parametreler!$A$16)+(Parametreler!$B$18-Parametreler!$B$17)*MAX(0,($B35*Parametreler!$B$4)-Parametreler!$A$17)+(Parametreler!$B$19-Parametreler!$B$18)*MAX(0,($B35*Parametreler!$B$4)-Parametreler!$A$18))-(Parametreler!$B$15*(($B35-1)*Parametreler!$B$4)+(Parametreler!$B$16-Parametreler!$B$15)*MAX(0,(($B35-1)*Parametreler!$B$4)-Parametreler!$A$15)+(Parametreler!$B$17-Parametreler!$B$16)*MAX(0,(($B35-1)*Parametreler!$B$4)-Parametreler!$A$16)+(Parametreler!$B$18-Parametreler!$B$17)*MAX(0,(($B35-1)*Parametreler!$B$4)-Parametreler!$A$17)+(Parametreler!$B$19-Parametreler!$B$18)*MAX(0,(($B35-1)*Parametreler!$B$4)-Parametreler!$A$18)))</f>
        <v/>
      </c>
      <c r="M35" s="6">
        <f>IF($K35="","",MAX(0,$K35-$L35))</f>
        <v/>
      </c>
      <c r="N35" s="6">
        <f>IF($E35="","",MAX(0,$E35*Parametreler!$B$10-Parametreler!$B$11))</f>
        <v/>
      </c>
      <c r="O35" s="7">
        <f>IF($E35="","",$E35-$G35-$H35-$M35-$N35)</f>
        <v/>
      </c>
      <c r="P35" s="6">
        <f>IF($F35="","",$F35*Parametreler!$B$7)</f>
        <v/>
      </c>
      <c r="Q35" s="6">
        <f>IF($F35="","",$F35*Parametreler!$B$8)</f>
        <v/>
      </c>
      <c r="R35" s="7">
        <f>IF($E35="","",$E35+$P35+$Q35)</f>
        <v/>
      </c>
    </row>
    <row r="36">
      <c r="A36" s="2" t="n">
        <v>46327</v>
      </c>
      <c r="B36" s="3">
        <f>IF($A36="","",MONTH($A36))</f>
        <v/>
      </c>
      <c r="C36" s="4" t="inlineStr">
        <is>
          <t>P-003</t>
        </is>
      </c>
      <c r="D36" s="5">
        <f>IF($C36="","",VLOOKUP($C36,Personel!$A$2:$E$21,2,0))</f>
        <v/>
      </c>
      <c r="E36" s="6">
        <f>IF($C36="","",VLOOKUP($C36,Personel!$A$2:$E$21,5,0))</f>
        <v/>
      </c>
      <c r="F36" s="6">
        <f>IF($E36="","",MIN($E36,Parametreler!$B$9))</f>
        <v/>
      </c>
      <c r="G36" s="6">
        <f>IF($F36="","",$F36*Parametreler!$B$5)</f>
        <v/>
      </c>
      <c r="H36" s="6">
        <f>IF($F36="","",$F36*Parametreler!$B$6)</f>
        <v/>
      </c>
      <c r="I36" s="6">
        <f>IF($E36="","",$E36-$G36-$H36)</f>
        <v/>
      </c>
      <c r="J36" s="6">
        <f>IF($I36="","",SUMIFS($I$2:$I$121,$C$2:$C$121,$C36,$A$2:$A$121,"&lt;="&amp;$A36))</f>
        <v/>
      </c>
      <c r="K36" s="6">
        <f>IF($J36="","",(Parametreler!$B$15*($J36)+(Parametreler!$B$16-Parametreler!$B$15)*MAX(0,($J36)-Parametreler!$A$15)+(Parametreler!$B$17-Parametreler!$B$16)*MAX(0,($J36)-Parametreler!$A$16)+(Parametreler!$B$18-Parametreler!$B$17)*MAX(0,($J36)-Parametreler!$A$17)+(Parametreler!$B$19-Parametreler!$B$18)*MAX(0,($J36)-Parametreler!$A$18))-(Parametreler!$B$15*($J36-$I36)+(Parametreler!$B$16-Parametreler!$B$15)*MAX(0,($J36-$I36)-Parametreler!$A$15)+(Parametreler!$B$17-Parametreler!$B$16)*MAX(0,($J36-$I36)-Parametreler!$A$16)+(Parametreler!$B$18-Parametreler!$B$17)*MAX(0,($J36-$I36)-Parametreler!$A$17)+(Parametreler!$B$19-Parametreler!$B$18)*MAX(0,($J36-$I36)-Parametreler!$A$18)))</f>
        <v/>
      </c>
      <c r="L36" s="6">
        <f>IF($B36="","",(Parametreler!$B$15*($B36*Parametreler!$B$4)+(Parametreler!$B$16-Parametreler!$B$15)*MAX(0,($B36*Parametreler!$B$4)-Parametreler!$A$15)+(Parametreler!$B$17-Parametreler!$B$16)*MAX(0,($B36*Parametreler!$B$4)-Parametreler!$A$16)+(Parametreler!$B$18-Parametreler!$B$17)*MAX(0,($B36*Parametreler!$B$4)-Parametreler!$A$17)+(Parametreler!$B$19-Parametreler!$B$18)*MAX(0,($B36*Parametreler!$B$4)-Parametreler!$A$18))-(Parametreler!$B$15*(($B36-1)*Parametreler!$B$4)+(Parametreler!$B$16-Parametreler!$B$15)*MAX(0,(($B36-1)*Parametreler!$B$4)-Parametreler!$A$15)+(Parametreler!$B$17-Parametreler!$B$16)*MAX(0,(($B36-1)*Parametreler!$B$4)-Parametreler!$A$16)+(Parametreler!$B$18-Parametreler!$B$17)*MAX(0,(($B36-1)*Parametreler!$B$4)-Parametreler!$A$17)+(Parametreler!$B$19-Parametreler!$B$18)*MAX(0,(($B36-1)*Parametreler!$B$4)-Parametreler!$A$18)))</f>
        <v/>
      </c>
      <c r="M36" s="6">
        <f>IF($K36="","",MAX(0,$K36-$L36))</f>
        <v/>
      </c>
      <c r="N36" s="6">
        <f>IF($E36="","",MAX(0,$E36*Parametreler!$B$10-Parametreler!$B$11))</f>
        <v/>
      </c>
      <c r="O36" s="7">
        <f>IF($E36="","",$E36-$G36-$H36-$M36-$N36)</f>
        <v/>
      </c>
      <c r="P36" s="6">
        <f>IF($F36="","",$F36*Parametreler!$B$7)</f>
        <v/>
      </c>
      <c r="Q36" s="6">
        <f>IF($F36="","",$F36*Parametreler!$B$8)</f>
        <v/>
      </c>
      <c r="R36" s="7">
        <f>IF($E36="","",$E36+$P36+$Q36)</f>
        <v/>
      </c>
    </row>
    <row r="37">
      <c r="A37" s="2" t="n">
        <v>46357</v>
      </c>
      <c r="B37" s="3">
        <f>IF($A37="","",MONTH($A37))</f>
        <v/>
      </c>
      <c r="C37" s="4" t="inlineStr">
        <is>
          <t>P-003</t>
        </is>
      </c>
      <c r="D37" s="5">
        <f>IF($C37="","",VLOOKUP($C37,Personel!$A$2:$E$21,2,0))</f>
        <v/>
      </c>
      <c r="E37" s="6">
        <f>IF($C37="","",VLOOKUP($C37,Personel!$A$2:$E$21,5,0))</f>
        <v/>
      </c>
      <c r="F37" s="6">
        <f>IF($E37="","",MIN($E37,Parametreler!$B$9))</f>
        <v/>
      </c>
      <c r="G37" s="6">
        <f>IF($F37="","",$F37*Parametreler!$B$5)</f>
        <v/>
      </c>
      <c r="H37" s="6">
        <f>IF($F37="","",$F37*Parametreler!$B$6)</f>
        <v/>
      </c>
      <c r="I37" s="6">
        <f>IF($E37="","",$E37-$G37-$H37)</f>
        <v/>
      </c>
      <c r="J37" s="6">
        <f>IF($I37="","",SUMIFS($I$2:$I$121,$C$2:$C$121,$C37,$A$2:$A$121,"&lt;="&amp;$A37))</f>
        <v/>
      </c>
      <c r="K37" s="6">
        <f>IF($J37="","",(Parametreler!$B$15*($J37)+(Parametreler!$B$16-Parametreler!$B$15)*MAX(0,($J37)-Parametreler!$A$15)+(Parametreler!$B$17-Parametreler!$B$16)*MAX(0,($J37)-Parametreler!$A$16)+(Parametreler!$B$18-Parametreler!$B$17)*MAX(0,($J37)-Parametreler!$A$17)+(Parametreler!$B$19-Parametreler!$B$18)*MAX(0,($J37)-Parametreler!$A$18))-(Parametreler!$B$15*($J37-$I37)+(Parametreler!$B$16-Parametreler!$B$15)*MAX(0,($J37-$I37)-Parametreler!$A$15)+(Parametreler!$B$17-Parametreler!$B$16)*MAX(0,($J37-$I37)-Parametreler!$A$16)+(Parametreler!$B$18-Parametreler!$B$17)*MAX(0,($J37-$I37)-Parametreler!$A$17)+(Parametreler!$B$19-Parametreler!$B$18)*MAX(0,($J37-$I37)-Parametreler!$A$18)))</f>
        <v/>
      </c>
      <c r="L37" s="6">
        <f>IF($B37="","",(Parametreler!$B$15*($B37*Parametreler!$B$4)+(Parametreler!$B$16-Parametreler!$B$15)*MAX(0,($B37*Parametreler!$B$4)-Parametreler!$A$15)+(Parametreler!$B$17-Parametreler!$B$16)*MAX(0,($B37*Parametreler!$B$4)-Parametreler!$A$16)+(Parametreler!$B$18-Parametreler!$B$17)*MAX(0,($B37*Parametreler!$B$4)-Parametreler!$A$17)+(Parametreler!$B$19-Parametreler!$B$18)*MAX(0,($B37*Parametreler!$B$4)-Parametreler!$A$18))-(Parametreler!$B$15*(($B37-1)*Parametreler!$B$4)+(Parametreler!$B$16-Parametreler!$B$15)*MAX(0,(($B37-1)*Parametreler!$B$4)-Parametreler!$A$15)+(Parametreler!$B$17-Parametreler!$B$16)*MAX(0,(($B37-1)*Parametreler!$B$4)-Parametreler!$A$16)+(Parametreler!$B$18-Parametreler!$B$17)*MAX(0,(($B37-1)*Parametreler!$B$4)-Parametreler!$A$17)+(Parametreler!$B$19-Parametreler!$B$18)*MAX(0,(($B37-1)*Parametreler!$B$4)-Parametreler!$A$18)))</f>
        <v/>
      </c>
      <c r="M37" s="6">
        <f>IF($K37="","",MAX(0,$K37-$L37))</f>
        <v/>
      </c>
      <c r="N37" s="6">
        <f>IF($E37="","",MAX(0,$E37*Parametreler!$B$10-Parametreler!$B$11))</f>
        <v/>
      </c>
      <c r="O37" s="7">
        <f>IF($E37="","",$E37-$G37-$H37-$M37-$N37)</f>
        <v/>
      </c>
      <c r="P37" s="6">
        <f>IF($F37="","",$F37*Parametreler!$B$7)</f>
        <v/>
      </c>
      <c r="Q37" s="6">
        <f>IF($F37="","",$F37*Parametreler!$B$8)</f>
        <v/>
      </c>
      <c r="R37" s="7">
        <f>IF($E37="","",$E37+$P37+$Q37)</f>
        <v/>
      </c>
    </row>
    <row r="38">
      <c r="A38" s="8" t="n">
        <v>46023</v>
      </c>
      <c r="B38" s="9">
        <f>IF($A38="","",MONTH($A38))</f>
        <v/>
      </c>
      <c r="C38" s="10" t="inlineStr">
        <is>
          <t>P-004</t>
        </is>
      </c>
      <c r="D38" s="11">
        <f>IF($C38="","",VLOOKUP($C38,Personel!$A$2:$E$21,2,0))</f>
        <v/>
      </c>
      <c r="E38" s="12">
        <f>IF($C38="","",VLOOKUP($C38,Personel!$A$2:$E$21,5,0))</f>
        <v/>
      </c>
      <c r="F38" s="12">
        <f>IF($E38="","",MIN($E38,Parametreler!$B$9))</f>
        <v/>
      </c>
      <c r="G38" s="12">
        <f>IF($F38="","",$F38*Parametreler!$B$5)</f>
        <v/>
      </c>
      <c r="H38" s="12">
        <f>IF($F38="","",$F38*Parametreler!$B$6)</f>
        <v/>
      </c>
      <c r="I38" s="12">
        <f>IF($E38="","",$E38-$G38-$H38)</f>
        <v/>
      </c>
      <c r="J38" s="12">
        <f>IF($I38="","",SUMIFS($I$2:$I$121,$C$2:$C$121,$C38,$A$2:$A$121,"&lt;="&amp;$A38))</f>
        <v/>
      </c>
      <c r="K38" s="12">
        <f>IF($J38="","",(Parametreler!$B$15*($J38)+(Parametreler!$B$16-Parametreler!$B$15)*MAX(0,($J38)-Parametreler!$A$15)+(Parametreler!$B$17-Parametreler!$B$16)*MAX(0,($J38)-Parametreler!$A$16)+(Parametreler!$B$18-Parametreler!$B$17)*MAX(0,($J38)-Parametreler!$A$17)+(Parametreler!$B$19-Parametreler!$B$18)*MAX(0,($J38)-Parametreler!$A$18))-(Parametreler!$B$15*($J38-$I38)+(Parametreler!$B$16-Parametreler!$B$15)*MAX(0,($J38-$I38)-Parametreler!$A$15)+(Parametreler!$B$17-Parametreler!$B$16)*MAX(0,($J38-$I38)-Parametreler!$A$16)+(Parametreler!$B$18-Parametreler!$B$17)*MAX(0,($J38-$I38)-Parametreler!$A$17)+(Parametreler!$B$19-Parametreler!$B$18)*MAX(0,($J38-$I38)-Parametreler!$A$18)))</f>
        <v/>
      </c>
      <c r="L38" s="12">
        <f>IF($B38="","",(Parametreler!$B$15*($B38*Parametreler!$B$4)+(Parametreler!$B$16-Parametreler!$B$15)*MAX(0,($B38*Parametreler!$B$4)-Parametreler!$A$15)+(Parametreler!$B$17-Parametreler!$B$16)*MAX(0,($B38*Parametreler!$B$4)-Parametreler!$A$16)+(Parametreler!$B$18-Parametreler!$B$17)*MAX(0,($B38*Parametreler!$B$4)-Parametreler!$A$17)+(Parametreler!$B$19-Parametreler!$B$18)*MAX(0,($B38*Parametreler!$B$4)-Parametreler!$A$18))-(Parametreler!$B$15*(($B38-1)*Parametreler!$B$4)+(Parametreler!$B$16-Parametreler!$B$15)*MAX(0,(($B38-1)*Parametreler!$B$4)-Parametreler!$A$15)+(Parametreler!$B$17-Parametreler!$B$16)*MAX(0,(($B38-1)*Parametreler!$B$4)-Parametreler!$A$16)+(Parametreler!$B$18-Parametreler!$B$17)*MAX(0,(($B38-1)*Parametreler!$B$4)-Parametreler!$A$17)+(Parametreler!$B$19-Parametreler!$B$18)*MAX(0,(($B38-1)*Parametreler!$B$4)-Parametreler!$A$18)))</f>
        <v/>
      </c>
      <c r="M38" s="12">
        <f>IF($K38="","",MAX(0,$K38-$L38))</f>
        <v/>
      </c>
      <c r="N38" s="12">
        <f>IF($E38="","",MAX(0,$E38*Parametreler!$B$10-Parametreler!$B$11))</f>
        <v/>
      </c>
      <c r="O38" s="13">
        <f>IF($E38="","",$E38-$G38-$H38-$M38-$N38)</f>
        <v/>
      </c>
      <c r="P38" s="12">
        <f>IF($F38="","",$F38*Parametreler!$B$7)</f>
        <v/>
      </c>
      <c r="Q38" s="12">
        <f>IF($F38="","",$F38*Parametreler!$B$8)</f>
        <v/>
      </c>
      <c r="R38" s="13">
        <f>IF($E38="","",$E38+$P38+$Q38)</f>
        <v/>
      </c>
    </row>
    <row r="39">
      <c r="A39" s="8" t="n">
        <v>46054</v>
      </c>
      <c r="B39" s="9">
        <f>IF($A39="","",MONTH($A39))</f>
        <v/>
      </c>
      <c r="C39" s="10" t="inlineStr">
        <is>
          <t>P-004</t>
        </is>
      </c>
      <c r="D39" s="11">
        <f>IF($C39="","",VLOOKUP($C39,Personel!$A$2:$E$21,2,0))</f>
        <v/>
      </c>
      <c r="E39" s="12">
        <f>IF($C39="","",VLOOKUP($C39,Personel!$A$2:$E$21,5,0))</f>
        <v/>
      </c>
      <c r="F39" s="12">
        <f>IF($E39="","",MIN($E39,Parametreler!$B$9))</f>
        <v/>
      </c>
      <c r="G39" s="12">
        <f>IF($F39="","",$F39*Parametreler!$B$5)</f>
        <v/>
      </c>
      <c r="H39" s="12">
        <f>IF($F39="","",$F39*Parametreler!$B$6)</f>
        <v/>
      </c>
      <c r="I39" s="12">
        <f>IF($E39="","",$E39-$G39-$H39)</f>
        <v/>
      </c>
      <c r="J39" s="12">
        <f>IF($I39="","",SUMIFS($I$2:$I$121,$C$2:$C$121,$C39,$A$2:$A$121,"&lt;="&amp;$A39))</f>
        <v/>
      </c>
      <c r="K39" s="12">
        <f>IF($J39="","",(Parametreler!$B$15*($J39)+(Parametreler!$B$16-Parametreler!$B$15)*MAX(0,($J39)-Parametreler!$A$15)+(Parametreler!$B$17-Parametreler!$B$16)*MAX(0,($J39)-Parametreler!$A$16)+(Parametreler!$B$18-Parametreler!$B$17)*MAX(0,($J39)-Parametreler!$A$17)+(Parametreler!$B$19-Parametreler!$B$18)*MAX(0,($J39)-Parametreler!$A$18))-(Parametreler!$B$15*($J39-$I39)+(Parametreler!$B$16-Parametreler!$B$15)*MAX(0,($J39-$I39)-Parametreler!$A$15)+(Parametreler!$B$17-Parametreler!$B$16)*MAX(0,($J39-$I39)-Parametreler!$A$16)+(Parametreler!$B$18-Parametreler!$B$17)*MAX(0,($J39-$I39)-Parametreler!$A$17)+(Parametreler!$B$19-Parametreler!$B$18)*MAX(0,($J39-$I39)-Parametreler!$A$18)))</f>
        <v/>
      </c>
      <c r="L39" s="12">
        <f>IF($B39="","",(Parametreler!$B$15*($B39*Parametreler!$B$4)+(Parametreler!$B$16-Parametreler!$B$15)*MAX(0,($B39*Parametreler!$B$4)-Parametreler!$A$15)+(Parametreler!$B$17-Parametreler!$B$16)*MAX(0,($B39*Parametreler!$B$4)-Parametreler!$A$16)+(Parametreler!$B$18-Parametreler!$B$17)*MAX(0,($B39*Parametreler!$B$4)-Parametreler!$A$17)+(Parametreler!$B$19-Parametreler!$B$18)*MAX(0,($B39*Parametreler!$B$4)-Parametreler!$A$18))-(Parametreler!$B$15*(($B39-1)*Parametreler!$B$4)+(Parametreler!$B$16-Parametreler!$B$15)*MAX(0,(($B39-1)*Parametreler!$B$4)-Parametreler!$A$15)+(Parametreler!$B$17-Parametreler!$B$16)*MAX(0,(($B39-1)*Parametreler!$B$4)-Parametreler!$A$16)+(Parametreler!$B$18-Parametreler!$B$17)*MAX(0,(($B39-1)*Parametreler!$B$4)-Parametreler!$A$17)+(Parametreler!$B$19-Parametreler!$B$18)*MAX(0,(($B39-1)*Parametreler!$B$4)-Parametreler!$A$18)))</f>
        <v/>
      </c>
      <c r="M39" s="12">
        <f>IF($K39="","",MAX(0,$K39-$L39))</f>
        <v/>
      </c>
      <c r="N39" s="12">
        <f>IF($E39="","",MAX(0,$E39*Parametreler!$B$10-Parametreler!$B$11))</f>
        <v/>
      </c>
      <c r="O39" s="13">
        <f>IF($E39="","",$E39-$G39-$H39-$M39-$N39)</f>
        <v/>
      </c>
      <c r="P39" s="12">
        <f>IF($F39="","",$F39*Parametreler!$B$7)</f>
        <v/>
      </c>
      <c r="Q39" s="12">
        <f>IF($F39="","",$F39*Parametreler!$B$8)</f>
        <v/>
      </c>
      <c r="R39" s="13">
        <f>IF($E39="","",$E39+$P39+$Q39)</f>
        <v/>
      </c>
    </row>
    <row r="40">
      <c r="A40" s="8" t="n">
        <v>46082</v>
      </c>
      <c r="B40" s="9">
        <f>IF($A40="","",MONTH($A40))</f>
        <v/>
      </c>
      <c r="C40" s="10" t="inlineStr">
        <is>
          <t>P-004</t>
        </is>
      </c>
      <c r="D40" s="11">
        <f>IF($C40="","",VLOOKUP($C40,Personel!$A$2:$E$21,2,0))</f>
        <v/>
      </c>
      <c r="E40" s="12">
        <f>IF($C40="","",VLOOKUP($C40,Personel!$A$2:$E$21,5,0))</f>
        <v/>
      </c>
      <c r="F40" s="12">
        <f>IF($E40="","",MIN($E40,Parametreler!$B$9))</f>
        <v/>
      </c>
      <c r="G40" s="12">
        <f>IF($F40="","",$F40*Parametreler!$B$5)</f>
        <v/>
      </c>
      <c r="H40" s="12">
        <f>IF($F40="","",$F40*Parametreler!$B$6)</f>
        <v/>
      </c>
      <c r="I40" s="12">
        <f>IF($E40="","",$E40-$G40-$H40)</f>
        <v/>
      </c>
      <c r="J40" s="12">
        <f>IF($I40="","",SUMIFS($I$2:$I$121,$C$2:$C$121,$C40,$A$2:$A$121,"&lt;="&amp;$A40))</f>
        <v/>
      </c>
      <c r="K40" s="12">
        <f>IF($J40="","",(Parametreler!$B$15*($J40)+(Parametreler!$B$16-Parametreler!$B$15)*MAX(0,($J40)-Parametreler!$A$15)+(Parametreler!$B$17-Parametreler!$B$16)*MAX(0,($J40)-Parametreler!$A$16)+(Parametreler!$B$18-Parametreler!$B$17)*MAX(0,($J40)-Parametreler!$A$17)+(Parametreler!$B$19-Parametreler!$B$18)*MAX(0,($J40)-Parametreler!$A$18))-(Parametreler!$B$15*($J40-$I40)+(Parametreler!$B$16-Parametreler!$B$15)*MAX(0,($J40-$I40)-Parametreler!$A$15)+(Parametreler!$B$17-Parametreler!$B$16)*MAX(0,($J40-$I40)-Parametreler!$A$16)+(Parametreler!$B$18-Parametreler!$B$17)*MAX(0,($J40-$I40)-Parametreler!$A$17)+(Parametreler!$B$19-Parametreler!$B$18)*MAX(0,($J40-$I40)-Parametreler!$A$18)))</f>
        <v/>
      </c>
      <c r="L40" s="12">
        <f>IF($B40="","",(Parametreler!$B$15*($B40*Parametreler!$B$4)+(Parametreler!$B$16-Parametreler!$B$15)*MAX(0,($B40*Parametreler!$B$4)-Parametreler!$A$15)+(Parametreler!$B$17-Parametreler!$B$16)*MAX(0,($B40*Parametreler!$B$4)-Parametreler!$A$16)+(Parametreler!$B$18-Parametreler!$B$17)*MAX(0,($B40*Parametreler!$B$4)-Parametreler!$A$17)+(Parametreler!$B$19-Parametreler!$B$18)*MAX(0,($B40*Parametreler!$B$4)-Parametreler!$A$18))-(Parametreler!$B$15*(($B40-1)*Parametreler!$B$4)+(Parametreler!$B$16-Parametreler!$B$15)*MAX(0,(($B40-1)*Parametreler!$B$4)-Parametreler!$A$15)+(Parametreler!$B$17-Parametreler!$B$16)*MAX(0,(($B40-1)*Parametreler!$B$4)-Parametreler!$A$16)+(Parametreler!$B$18-Parametreler!$B$17)*MAX(0,(($B40-1)*Parametreler!$B$4)-Parametreler!$A$17)+(Parametreler!$B$19-Parametreler!$B$18)*MAX(0,(($B40-1)*Parametreler!$B$4)-Parametreler!$A$18)))</f>
        <v/>
      </c>
      <c r="M40" s="12">
        <f>IF($K40="","",MAX(0,$K40-$L40))</f>
        <v/>
      </c>
      <c r="N40" s="12">
        <f>IF($E40="","",MAX(0,$E40*Parametreler!$B$10-Parametreler!$B$11))</f>
        <v/>
      </c>
      <c r="O40" s="13">
        <f>IF($E40="","",$E40-$G40-$H40-$M40-$N40)</f>
        <v/>
      </c>
      <c r="P40" s="12">
        <f>IF($F40="","",$F40*Parametreler!$B$7)</f>
        <v/>
      </c>
      <c r="Q40" s="12">
        <f>IF($F40="","",$F40*Parametreler!$B$8)</f>
        <v/>
      </c>
      <c r="R40" s="13">
        <f>IF($E40="","",$E40+$P40+$Q40)</f>
        <v/>
      </c>
    </row>
    <row r="41">
      <c r="A41" s="8" t="n">
        <v>46113</v>
      </c>
      <c r="B41" s="9">
        <f>IF($A41="","",MONTH($A41))</f>
        <v/>
      </c>
      <c r="C41" s="10" t="inlineStr">
        <is>
          <t>P-004</t>
        </is>
      </c>
      <c r="D41" s="11">
        <f>IF($C41="","",VLOOKUP($C41,Personel!$A$2:$E$21,2,0))</f>
        <v/>
      </c>
      <c r="E41" s="12">
        <f>IF($C41="","",VLOOKUP($C41,Personel!$A$2:$E$21,5,0))</f>
        <v/>
      </c>
      <c r="F41" s="12">
        <f>IF($E41="","",MIN($E41,Parametreler!$B$9))</f>
        <v/>
      </c>
      <c r="G41" s="12">
        <f>IF($F41="","",$F41*Parametreler!$B$5)</f>
        <v/>
      </c>
      <c r="H41" s="12">
        <f>IF($F41="","",$F41*Parametreler!$B$6)</f>
        <v/>
      </c>
      <c r="I41" s="12">
        <f>IF($E41="","",$E41-$G41-$H41)</f>
        <v/>
      </c>
      <c r="J41" s="12">
        <f>IF($I41="","",SUMIFS($I$2:$I$121,$C$2:$C$121,$C41,$A$2:$A$121,"&lt;="&amp;$A41))</f>
        <v/>
      </c>
      <c r="K41" s="12">
        <f>IF($J41="","",(Parametreler!$B$15*($J41)+(Parametreler!$B$16-Parametreler!$B$15)*MAX(0,($J41)-Parametreler!$A$15)+(Parametreler!$B$17-Parametreler!$B$16)*MAX(0,($J41)-Parametreler!$A$16)+(Parametreler!$B$18-Parametreler!$B$17)*MAX(0,($J41)-Parametreler!$A$17)+(Parametreler!$B$19-Parametreler!$B$18)*MAX(0,($J41)-Parametreler!$A$18))-(Parametreler!$B$15*($J41-$I41)+(Parametreler!$B$16-Parametreler!$B$15)*MAX(0,($J41-$I41)-Parametreler!$A$15)+(Parametreler!$B$17-Parametreler!$B$16)*MAX(0,($J41-$I41)-Parametreler!$A$16)+(Parametreler!$B$18-Parametreler!$B$17)*MAX(0,($J41-$I41)-Parametreler!$A$17)+(Parametreler!$B$19-Parametreler!$B$18)*MAX(0,($J41-$I41)-Parametreler!$A$18)))</f>
        <v/>
      </c>
      <c r="L41" s="12">
        <f>IF($B41="","",(Parametreler!$B$15*($B41*Parametreler!$B$4)+(Parametreler!$B$16-Parametreler!$B$15)*MAX(0,($B41*Parametreler!$B$4)-Parametreler!$A$15)+(Parametreler!$B$17-Parametreler!$B$16)*MAX(0,($B41*Parametreler!$B$4)-Parametreler!$A$16)+(Parametreler!$B$18-Parametreler!$B$17)*MAX(0,($B41*Parametreler!$B$4)-Parametreler!$A$17)+(Parametreler!$B$19-Parametreler!$B$18)*MAX(0,($B41*Parametreler!$B$4)-Parametreler!$A$18))-(Parametreler!$B$15*(($B41-1)*Parametreler!$B$4)+(Parametreler!$B$16-Parametreler!$B$15)*MAX(0,(($B41-1)*Parametreler!$B$4)-Parametreler!$A$15)+(Parametreler!$B$17-Parametreler!$B$16)*MAX(0,(($B41-1)*Parametreler!$B$4)-Parametreler!$A$16)+(Parametreler!$B$18-Parametreler!$B$17)*MAX(0,(($B41-1)*Parametreler!$B$4)-Parametreler!$A$17)+(Parametreler!$B$19-Parametreler!$B$18)*MAX(0,(($B41-1)*Parametreler!$B$4)-Parametreler!$A$18)))</f>
        <v/>
      </c>
      <c r="M41" s="12">
        <f>IF($K41="","",MAX(0,$K41-$L41))</f>
        <v/>
      </c>
      <c r="N41" s="12">
        <f>IF($E41="","",MAX(0,$E41*Parametreler!$B$10-Parametreler!$B$11))</f>
        <v/>
      </c>
      <c r="O41" s="13">
        <f>IF($E41="","",$E41-$G41-$H41-$M41-$N41)</f>
        <v/>
      </c>
      <c r="P41" s="12">
        <f>IF($F41="","",$F41*Parametreler!$B$7)</f>
        <v/>
      </c>
      <c r="Q41" s="12">
        <f>IF($F41="","",$F41*Parametreler!$B$8)</f>
        <v/>
      </c>
      <c r="R41" s="13">
        <f>IF($E41="","",$E41+$P41+$Q41)</f>
        <v/>
      </c>
    </row>
    <row r="42">
      <c r="A42" s="8" t="n">
        <v>46143</v>
      </c>
      <c r="B42" s="9">
        <f>IF($A42="","",MONTH($A42))</f>
        <v/>
      </c>
      <c r="C42" s="10" t="inlineStr">
        <is>
          <t>P-004</t>
        </is>
      </c>
      <c r="D42" s="11">
        <f>IF($C42="","",VLOOKUP($C42,Personel!$A$2:$E$21,2,0))</f>
        <v/>
      </c>
      <c r="E42" s="12">
        <f>IF($C42="","",VLOOKUP($C42,Personel!$A$2:$E$21,5,0))</f>
        <v/>
      </c>
      <c r="F42" s="12">
        <f>IF($E42="","",MIN($E42,Parametreler!$B$9))</f>
        <v/>
      </c>
      <c r="G42" s="12">
        <f>IF($F42="","",$F42*Parametreler!$B$5)</f>
        <v/>
      </c>
      <c r="H42" s="12">
        <f>IF($F42="","",$F42*Parametreler!$B$6)</f>
        <v/>
      </c>
      <c r="I42" s="12">
        <f>IF($E42="","",$E42-$G42-$H42)</f>
        <v/>
      </c>
      <c r="J42" s="12">
        <f>IF($I42="","",SUMIFS($I$2:$I$121,$C$2:$C$121,$C42,$A$2:$A$121,"&lt;="&amp;$A42))</f>
        <v/>
      </c>
      <c r="K42" s="12">
        <f>IF($J42="","",(Parametreler!$B$15*($J42)+(Parametreler!$B$16-Parametreler!$B$15)*MAX(0,($J42)-Parametreler!$A$15)+(Parametreler!$B$17-Parametreler!$B$16)*MAX(0,($J42)-Parametreler!$A$16)+(Parametreler!$B$18-Parametreler!$B$17)*MAX(0,($J42)-Parametreler!$A$17)+(Parametreler!$B$19-Parametreler!$B$18)*MAX(0,($J42)-Parametreler!$A$18))-(Parametreler!$B$15*($J42-$I42)+(Parametreler!$B$16-Parametreler!$B$15)*MAX(0,($J42-$I42)-Parametreler!$A$15)+(Parametreler!$B$17-Parametreler!$B$16)*MAX(0,($J42-$I42)-Parametreler!$A$16)+(Parametreler!$B$18-Parametreler!$B$17)*MAX(0,($J42-$I42)-Parametreler!$A$17)+(Parametreler!$B$19-Parametreler!$B$18)*MAX(0,($J42-$I42)-Parametreler!$A$18)))</f>
        <v/>
      </c>
      <c r="L42" s="12">
        <f>IF($B42="","",(Parametreler!$B$15*($B42*Parametreler!$B$4)+(Parametreler!$B$16-Parametreler!$B$15)*MAX(0,($B42*Parametreler!$B$4)-Parametreler!$A$15)+(Parametreler!$B$17-Parametreler!$B$16)*MAX(0,($B42*Parametreler!$B$4)-Parametreler!$A$16)+(Parametreler!$B$18-Parametreler!$B$17)*MAX(0,($B42*Parametreler!$B$4)-Parametreler!$A$17)+(Parametreler!$B$19-Parametreler!$B$18)*MAX(0,($B42*Parametreler!$B$4)-Parametreler!$A$18))-(Parametreler!$B$15*(($B42-1)*Parametreler!$B$4)+(Parametreler!$B$16-Parametreler!$B$15)*MAX(0,(($B42-1)*Parametreler!$B$4)-Parametreler!$A$15)+(Parametreler!$B$17-Parametreler!$B$16)*MAX(0,(($B42-1)*Parametreler!$B$4)-Parametreler!$A$16)+(Parametreler!$B$18-Parametreler!$B$17)*MAX(0,(($B42-1)*Parametreler!$B$4)-Parametreler!$A$17)+(Parametreler!$B$19-Parametreler!$B$18)*MAX(0,(($B42-1)*Parametreler!$B$4)-Parametreler!$A$18)))</f>
        <v/>
      </c>
      <c r="M42" s="12">
        <f>IF($K42="","",MAX(0,$K42-$L42))</f>
        <v/>
      </c>
      <c r="N42" s="12">
        <f>IF($E42="","",MAX(0,$E42*Parametreler!$B$10-Parametreler!$B$11))</f>
        <v/>
      </c>
      <c r="O42" s="13">
        <f>IF($E42="","",$E42-$G42-$H42-$M42-$N42)</f>
        <v/>
      </c>
      <c r="P42" s="12">
        <f>IF($F42="","",$F42*Parametreler!$B$7)</f>
        <v/>
      </c>
      <c r="Q42" s="12">
        <f>IF($F42="","",$F42*Parametreler!$B$8)</f>
        <v/>
      </c>
      <c r="R42" s="13">
        <f>IF($E42="","",$E42+$P42+$Q42)</f>
        <v/>
      </c>
    </row>
    <row r="43">
      <c r="A43" s="8" t="n">
        <v>46174</v>
      </c>
      <c r="B43" s="9">
        <f>IF($A43="","",MONTH($A43))</f>
        <v/>
      </c>
      <c r="C43" s="10" t="inlineStr">
        <is>
          <t>P-004</t>
        </is>
      </c>
      <c r="D43" s="11">
        <f>IF($C43="","",VLOOKUP($C43,Personel!$A$2:$E$21,2,0))</f>
        <v/>
      </c>
      <c r="E43" s="12">
        <f>IF($C43="","",VLOOKUP($C43,Personel!$A$2:$E$21,5,0))</f>
        <v/>
      </c>
      <c r="F43" s="12">
        <f>IF($E43="","",MIN($E43,Parametreler!$B$9))</f>
        <v/>
      </c>
      <c r="G43" s="12">
        <f>IF($F43="","",$F43*Parametreler!$B$5)</f>
        <v/>
      </c>
      <c r="H43" s="12">
        <f>IF($F43="","",$F43*Parametreler!$B$6)</f>
        <v/>
      </c>
      <c r="I43" s="12">
        <f>IF($E43="","",$E43-$G43-$H43)</f>
        <v/>
      </c>
      <c r="J43" s="12">
        <f>IF($I43="","",SUMIFS($I$2:$I$121,$C$2:$C$121,$C43,$A$2:$A$121,"&lt;="&amp;$A43))</f>
        <v/>
      </c>
      <c r="K43" s="12">
        <f>IF($J43="","",(Parametreler!$B$15*($J43)+(Parametreler!$B$16-Parametreler!$B$15)*MAX(0,($J43)-Parametreler!$A$15)+(Parametreler!$B$17-Parametreler!$B$16)*MAX(0,($J43)-Parametreler!$A$16)+(Parametreler!$B$18-Parametreler!$B$17)*MAX(0,($J43)-Parametreler!$A$17)+(Parametreler!$B$19-Parametreler!$B$18)*MAX(0,($J43)-Parametreler!$A$18))-(Parametreler!$B$15*($J43-$I43)+(Parametreler!$B$16-Parametreler!$B$15)*MAX(0,($J43-$I43)-Parametreler!$A$15)+(Parametreler!$B$17-Parametreler!$B$16)*MAX(0,($J43-$I43)-Parametreler!$A$16)+(Parametreler!$B$18-Parametreler!$B$17)*MAX(0,($J43-$I43)-Parametreler!$A$17)+(Parametreler!$B$19-Parametreler!$B$18)*MAX(0,($J43-$I43)-Parametreler!$A$18)))</f>
        <v/>
      </c>
      <c r="L43" s="12">
        <f>IF($B43="","",(Parametreler!$B$15*($B43*Parametreler!$B$4)+(Parametreler!$B$16-Parametreler!$B$15)*MAX(0,($B43*Parametreler!$B$4)-Parametreler!$A$15)+(Parametreler!$B$17-Parametreler!$B$16)*MAX(0,($B43*Parametreler!$B$4)-Parametreler!$A$16)+(Parametreler!$B$18-Parametreler!$B$17)*MAX(0,($B43*Parametreler!$B$4)-Parametreler!$A$17)+(Parametreler!$B$19-Parametreler!$B$18)*MAX(0,($B43*Parametreler!$B$4)-Parametreler!$A$18))-(Parametreler!$B$15*(($B43-1)*Parametreler!$B$4)+(Parametreler!$B$16-Parametreler!$B$15)*MAX(0,(($B43-1)*Parametreler!$B$4)-Parametreler!$A$15)+(Parametreler!$B$17-Parametreler!$B$16)*MAX(0,(($B43-1)*Parametreler!$B$4)-Parametreler!$A$16)+(Parametreler!$B$18-Parametreler!$B$17)*MAX(0,(($B43-1)*Parametreler!$B$4)-Parametreler!$A$17)+(Parametreler!$B$19-Parametreler!$B$18)*MAX(0,(($B43-1)*Parametreler!$B$4)-Parametreler!$A$18)))</f>
        <v/>
      </c>
      <c r="M43" s="12">
        <f>IF($K43="","",MAX(0,$K43-$L43))</f>
        <v/>
      </c>
      <c r="N43" s="12">
        <f>IF($E43="","",MAX(0,$E43*Parametreler!$B$10-Parametreler!$B$11))</f>
        <v/>
      </c>
      <c r="O43" s="13">
        <f>IF($E43="","",$E43-$G43-$H43-$M43-$N43)</f>
        <v/>
      </c>
      <c r="P43" s="12">
        <f>IF($F43="","",$F43*Parametreler!$B$7)</f>
        <v/>
      </c>
      <c r="Q43" s="12">
        <f>IF($F43="","",$F43*Parametreler!$B$8)</f>
        <v/>
      </c>
      <c r="R43" s="13">
        <f>IF($E43="","",$E43+$P43+$Q43)</f>
        <v/>
      </c>
    </row>
    <row r="44">
      <c r="A44" s="8" t="n">
        <v>46204</v>
      </c>
      <c r="B44" s="9">
        <f>IF($A44="","",MONTH($A44))</f>
        <v/>
      </c>
      <c r="C44" s="10" t="inlineStr">
        <is>
          <t>P-004</t>
        </is>
      </c>
      <c r="D44" s="11">
        <f>IF($C44="","",VLOOKUP($C44,Personel!$A$2:$E$21,2,0))</f>
        <v/>
      </c>
      <c r="E44" s="12">
        <f>IF($C44="","",VLOOKUP($C44,Personel!$A$2:$E$21,5,0))</f>
        <v/>
      </c>
      <c r="F44" s="12">
        <f>IF($E44="","",MIN($E44,Parametreler!$B$9))</f>
        <v/>
      </c>
      <c r="G44" s="12">
        <f>IF($F44="","",$F44*Parametreler!$B$5)</f>
        <v/>
      </c>
      <c r="H44" s="12">
        <f>IF($F44="","",$F44*Parametreler!$B$6)</f>
        <v/>
      </c>
      <c r="I44" s="12">
        <f>IF($E44="","",$E44-$G44-$H44)</f>
        <v/>
      </c>
      <c r="J44" s="12">
        <f>IF($I44="","",SUMIFS($I$2:$I$121,$C$2:$C$121,$C44,$A$2:$A$121,"&lt;="&amp;$A44))</f>
        <v/>
      </c>
      <c r="K44" s="12">
        <f>IF($J44="","",(Parametreler!$B$15*($J44)+(Parametreler!$B$16-Parametreler!$B$15)*MAX(0,($J44)-Parametreler!$A$15)+(Parametreler!$B$17-Parametreler!$B$16)*MAX(0,($J44)-Parametreler!$A$16)+(Parametreler!$B$18-Parametreler!$B$17)*MAX(0,($J44)-Parametreler!$A$17)+(Parametreler!$B$19-Parametreler!$B$18)*MAX(0,($J44)-Parametreler!$A$18))-(Parametreler!$B$15*($J44-$I44)+(Parametreler!$B$16-Parametreler!$B$15)*MAX(0,($J44-$I44)-Parametreler!$A$15)+(Parametreler!$B$17-Parametreler!$B$16)*MAX(0,($J44-$I44)-Parametreler!$A$16)+(Parametreler!$B$18-Parametreler!$B$17)*MAX(0,($J44-$I44)-Parametreler!$A$17)+(Parametreler!$B$19-Parametreler!$B$18)*MAX(0,($J44-$I44)-Parametreler!$A$18)))</f>
        <v/>
      </c>
      <c r="L44" s="12">
        <f>IF($B44="","",(Parametreler!$B$15*($B44*Parametreler!$B$4)+(Parametreler!$B$16-Parametreler!$B$15)*MAX(0,($B44*Parametreler!$B$4)-Parametreler!$A$15)+(Parametreler!$B$17-Parametreler!$B$16)*MAX(0,($B44*Parametreler!$B$4)-Parametreler!$A$16)+(Parametreler!$B$18-Parametreler!$B$17)*MAX(0,($B44*Parametreler!$B$4)-Parametreler!$A$17)+(Parametreler!$B$19-Parametreler!$B$18)*MAX(0,($B44*Parametreler!$B$4)-Parametreler!$A$18))-(Parametreler!$B$15*(($B44-1)*Parametreler!$B$4)+(Parametreler!$B$16-Parametreler!$B$15)*MAX(0,(($B44-1)*Parametreler!$B$4)-Parametreler!$A$15)+(Parametreler!$B$17-Parametreler!$B$16)*MAX(0,(($B44-1)*Parametreler!$B$4)-Parametreler!$A$16)+(Parametreler!$B$18-Parametreler!$B$17)*MAX(0,(($B44-1)*Parametreler!$B$4)-Parametreler!$A$17)+(Parametreler!$B$19-Parametreler!$B$18)*MAX(0,(($B44-1)*Parametreler!$B$4)-Parametreler!$A$18)))</f>
        <v/>
      </c>
      <c r="M44" s="12">
        <f>IF($K44="","",MAX(0,$K44-$L44))</f>
        <v/>
      </c>
      <c r="N44" s="12">
        <f>IF($E44="","",MAX(0,$E44*Parametreler!$B$10-Parametreler!$B$11))</f>
        <v/>
      </c>
      <c r="O44" s="13">
        <f>IF($E44="","",$E44-$G44-$H44-$M44-$N44)</f>
        <v/>
      </c>
      <c r="P44" s="12">
        <f>IF($F44="","",$F44*Parametreler!$B$7)</f>
        <v/>
      </c>
      <c r="Q44" s="12">
        <f>IF($F44="","",$F44*Parametreler!$B$8)</f>
        <v/>
      </c>
      <c r="R44" s="13">
        <f>IF($E44="","",$E44+$P44+$Q44)</f>
        <v/>
      </c>
    </row>
    <row r="45">
      <c r="A45" s="8" t="n">
        <v>46235</v>
      </c>
      <c r="B45" s="9">
        <f>IF($A45="","",MONTH($A45))</f>
        <v/>
      </c>
      <c r="C45" s="10" t="inlineStr">
        <is>
          <t>P-004</t>
        </is>
      </c>
      <c r="D45" s="11">
        <f>IF($C45="","",VLOOKUP($C45,Personel!$A$2:$E$21,2,0))</f>
        <v/>
      </c>
      <c r="E45" s="12">
        <f>IF($C45="","",VLOOKUP($C45,Personel!$A$2:$E$21,5,0))</f>
        <v/>
      </c>
      <c r="F45" s="12">
        <f>IF($E45="","",MIN($E45,Parametreler!$B$9))</f>
        <v/>
      </c>
      <c r="G45" s="12">
        <f>IF($F45="","",$F45*Parametreler!$B$5)</f>
        <v/>
      </c>
      <c r="H45" s="12">
        <f>IF($F45="","",$F45*Parametreler!$B$6)</f>
        <v/>
      </c>
      <c r="I45" s="12">
        <f>IF($E45="","",$E45-$G45-$H45)</f>
        <v/>
      </c>
      <c r="J45" s="12">
        <f>IF($I45="","",SUMIFS($I$2:$I$121,$C$2:$C$121,$C45,$A$2:$A$121,"&lt;="&amp;$A45))</f>
        <v/>
      </c>
      <c r="K45" s="12">
        <f>IF($J45="","",(Parametreler!$B$15*($J45)+(Parametreler!$B$16-Parametreler!$B$15)*MAX(0,($J45)-Parametreler!$A$15)+(Parametreler!$B$17-Parametreler!$B$16)*MAX(0,($J45)-Parametreler!$A$16)+(Parametreler!$B$18-Parametreler!$B$17)*MAX(0,($J45)-Parametreler!$A$17)+(Parametreler!$B$19-Parametreler!$B$18)*MAX(0,($J45)-Parametreler!$A$18))-(Parametreler!$B$15*($J45-$I45)+(Parametreler!$B$16-Parametreler!$B$15)*MAX(0,($J45-$I45)-Parametreler!$A$15)+(Parametreler!$B$17-Parametreler!$B$16)*MAX(0,($J45-$I45)-Parametreler!$A$16)+(Parametreler!$B$18-Parametreler!$B$17)*MAX(0,($J45-$I45)-Parametreler!$A$17)+(Parametreler!$B$19-Parametreler!$B$18)*MAX(0,($J45-$I45)-Parametreler!$A$18)))</f>
        <v/>
      </c>
      <c r="L45" s="12">
        <f>IF($B45="","",(Parametreler!$B$15*($B45*Parametreler!$B$4)+(Parametreler!$B$16-Parametreler!$B$15)*MAX(0,($B45*Parametreler!$B$4)-Parametreler!$A$15)+(Parametreler!$B$17-Parametreler!$B$16)*MAX(0,($B45*Parametreler!$B$4)-Parametreler!$A$16)+(Parametreler!$B$18-Parametreler!$B$17)*MAX(0,($B45*Parametreler!$B$4)-Parametreler!$A$17)+(Parametreler!$B$19-Parametreler!$B$18)*MAX(0,($B45*Parametreler!$B$4)-Parametreler!$A$18))-(Parametreler!$B$15*(($B45-1)*Parametreler!$B$4)+(Parametreler!$B$16-Parametreler!$B$15)*MAX(0,(($B45-1)*Parametreler!$B$4)-Parametreler!$A$15)+(Parametreler!$B$17-Parametreler!$B$16)*MAX(0,(($B45-1)*Parametreler!$B$4)-Parametreler!$A$16)+(Parametreler!$B$18-Parametreler!$B$17)*MAX(0,(($B45-1)*Parametreler!$B$4)-Parametreler!$A$17)+(Parametreler!$B$19-Parametreler!$B$18)*MAX(0,(($B45-1)*Parametreler!$B$4)-Parametreler!$A$18)))</f>
        <v/>
      </c>
      <c r="M45" s="12">
        <f>IF($K45="","",MAX(0,$K45-$L45))</f>
        <v/>
      </c>
      <c r="N45" s="12">
        <f>IF($E45="","",MAX(0,$E45*Parametreler!$B$10-Parametreler!$B$11))</f>
        <v/>
      </c>
      <c r="O45" s="13">
        <f>IF($E45="","",$E45-$G45-$H45-$M45-$N45)</f>
        <v/>
      </c>
      <c r="P45" s="12">
        <f>IF($F45="","",$F45*Parametreler!$B$7)</f>
        <v/>
      </c>
      <c r="Q45" s="12">
        <f>IF($F45="","",$F45*Parametreler!$B$8)</f>
        <v/>
      </c>
      <c r="R45" s="13">
        <f>IF($E45="","",$E45+$P45+$Q45)</f>
        <v/>
      </c>
    </row>
    <row r="46">
      <c r="A46" s="8" t="n">
        <v>46266</v>
      </c>
      <c r="B46" s="9">
        <f>IF($A46="","",MONTH($A46))</f>
        <v/>
      </c>
      <c r="C46" s="10" t="inlineStr">
        <is>
          <t>P-004</t>
        </is>
      </c>
      <c r="D46" s="11">
        <f>IF($C46="","",VLOOKUP($C46,Personel!$A$2:$E$21,2,0))</f>
        <v/>
      </c>
      <c r="E46" s="12">
        <f>IF($C46="","",VLOOKUP($C46,Personel!$A$2:$E$21,5,0))</f>
        <v/>
      </c>
      <c r="F46" s="12">
        <f>IF($E46="","",MIN($E46,Parametreler!$B$9))</f>
        <v/>
      </c>
      <c r="G46" s="12">
        <f>IF($F46="","",$F46*Parametreler!$B$5)</f>
        <v/>
      </c>
      <c r="H46" s="12">
        <f>IF($F46="","",$F46*Parametreler!$B$6)</f>
        <v/>
      </c>
      <c r="I46" s="12">
        <f>IF($E46="","",$E46-$G46-$H46)</f>
        <v/>
      </c>
      <c r="J46" s="12">
        <f>IF($I46="","",SUMIFS($I$2:$I$121,$C$2:$C$121,$C46,$A$2:$A$121,"&lt;="&amp;$A46))</f>
        <v/>
      </c>
      <c r="K46" s="12">
        <f>IF($J46="","",(Parametreler!$B$15*($J46)+(Parametreler!$B$16-Parametreler!$B$15)*MAX(0,($J46)-Parametreler!$A$15)+(Parametreler!$B$17-Parametreler!$B$16)*MAX(0,($J46)-Parametreler!$A$16)+(Parametreler!$B$18-Parametreler!$B$17)*MAX(0,($J46)-Parametreler!$A$17)+(Parametreler!$B$19-Parametreler!$B$18)*MAX(0,($J46)-Parametreler!$A$18))-(Parametreler!$B$15*($J46-$I46)+(Parametreler!$B$16-Parametreler!$B$15)*MAX(0,($J46-$I46)-Parametreler!$A$15)+(Parametreler!$B$17-Parametreler!$B$16)*MAX(0,($J46-$I46)-Parametreler!$A$16)+(Parametreler!$B$18-Parametreler!$B$17)*MAX(0,($J46-$I46)-Parametreler!$A$17)+(Parametreler!$B$19-Parametreler!$B$18)*MAX(0,($J46-$I46)-Parametreler!$A$18)))</f>
        <v/>
      </c>
      <c r="L46" s="12">
        <f>IF($B46="","",(Parametreler!$B$15*($B46*Parametreler!$B$4)+(Parametreler!$B$16-Parametreler!$B$15)*MAX(0,($B46*Parametreler!$B$4)-Parametreler!$A$15)+(Parametreler!$B$17-Parametreler!$B$16)*MAX(0,($B46*Parametreler!$B$4)-Parametreler!$A$16)+(Parametreler!$B$18-Parametreler!$B$17)*MAX(0,($B46*Parametreler!$B$4)-Parametreler!$A$17)+(Parametreler!$B$19-Parametreler!$B$18)*MAX(0,($B46*Parametreler!$B$4)-Parametreler!$A$18))-(Parametreler!$B$15*(($B46-1)*Parametreler!$B$4)+(Parametreler!$B$16-Parametreler!$B$15)*MAX(0,(($B46-1)*Parametreler!$B$4)-Parametreler!$A$15)+(Parametreler!$B$17-Parametreler!$B$16)*MAX(0,(($B46-1)*Parametreler!$B$4)-Parametreler!$A$16)+(Parametreler!$B$18-Parametreler!$B$17)*MAX(0,(($B46-1)*Parametreler!$B$4)-Parametreler!$A$17)+(Parametreler!$B$19-Parametreler!$B$18)*MAX(0,(($B46-1)*Parametreler!$B$4)-Parametreler!$A$18)))</f>
        <v/>
      </c>
      <c r="M46" s="12">
        <f>IF($K46="","",MAX(0,$K46-$L46))</f>
        <v/>
      </c>
      <c r="N46" s="12">
        <f>IF($E46="","",MAX(0,$E46*Parametreler!$B$10-Parametreler!$B$11))</f>
        <v/>
      </c>
      <c r="O46" s="13">
        <f>IF($E46="","",$E46-$G46-$H46-$M46-$N46)</f>
        <v/>
      </c>
      <c r="P46" s="12">
        <f>IF($F46="","",$F46*Parametreler!$B$7)</f>
        <v/>
      </c>
      <c r="Q46" s="12">
        <f>IF($F46="","",$F46*Parametreler!$B$8)</f>
        <v/>
      </c>
      <c r="R46" s="13">
        <f>IF($E46="","",$E46+$P46+$Q46)</f>
        <v/>
      </c>
    </row>
    <row r="47">
      <c r="A47" s="8" t="n">
        <v>46296</v>
      </c>
      <c r="B47" s="9">
        <f>IF($A47="","",MONTH($A47))</f>
        <v/>
      </c>
      <c r="C47" s="10" t="inlineStr">
        <is>
          <t>P-004</t>
        </is>
      </c>
      <c r="D47" s="11">
        <f>IF($C47="","",VLOOKUP($C47,Personel!$A$2:$E$21,2,0))</f>
        <v/>
      </c>
      <c r="E47" s="12">
        <f>IF($C47="","",VLOOKUP($C47,Personel!$A$2:$E$21,5,0))</f>
        <v/>
      </c>
      <c r="F47" s="12">
        <f>IF($E47="","",MIN($E47,Parametreler!$B$9))</f>
        <v/>
      </c>
      <c r="G47" s="12">
        <f>IF($F47="","",$F47*Parametreler!$B$5)</f>
        <v/>
      </c>
      <c r="H47" s="12">
        <f>IF($F47="","",$F47*Parametreler!$B$6)</f>
        <v/>
      </c>
      <c r="I47" s="12">
        <f>IF($E47="","",$E47-$G47-$H47)</f>
        <v/>
      </c>
      <c r="J47" s="12">
        <f>IF($I47="","",SUMIFS($I$2:$I$121,$C$2:$C$121,$C47,$A$2:$A$121,"&lt;="&amp;$A47))</f>
        <v/>
      </c>
      <c r="K47" s="12">
        <f>IF($J47="","",(Parametreler!$B$15*($J47)+(Parametreler!$B$16-Parametreler!$B$15)*MAX(0,($J47)-Parametreler!$A$15)+(Parametreler!$B$17-Parametreler!$B$16)*MAX(0,($J47)-Parametreler!$A$16)+(Parametreler!$B$18-Parametreler!$B$17)*MAX(0,($J47)-Parametreler!$A$17)+(Parametreler!$B$19-Parametreler!$B$18)*MAX(0,($J47)-Parametreler!$A$18))-(Parametreler!$B$15*($J47-$I47)+(Parametreler!$B$16-Parametreler!$B$15)*MAX(0,($J47-$I47)-Parametreler!$A$15)+(Parametreler!$B$17-Parametreler!$B$16)*MAX(0,($J47-$I47)-Parametreler!$A$16)+(Parametreler!$B$18-Parametreler!$B$17)*MAX(0,($J47-$I47)-Parametreler!$A$17)+(Parametreler!$B$19-Parametreler!$B$18)*MAX(0,($J47-$I47)-Parametreler!$A$18)))</f>
        <v/>
      </c>
      <c r="L47" s="12">
        <f>IF($B47="","",(Parametreler!$B$15*($B47*Parametreler!$B$4)+(Parametreler!$B$16-Parametreler!$B$15)*MAX(0,($B47*Parametreler!$B$4)-Parametreler!$A$15)+(Parametreler!$B$17-Parametreler!$B$16)*MAX(0,($B47*Parametreler!$B$4)-Parametreler!$A$16)+(Parametreler!$B$18-Parametreler!$B$17)*MAX(0,($B47*Parametreler!$B$4)-Parametreler!$A$17)+(Parametreler!$B$19-Parametreler!$B$18)*MAX(0,($B47*Parametreler!$B$4)-Parametreler!$A$18))-(Parametreler!$B$15*(($B47-1)*Parametreler!$B$4)+(Parametreler!$B$16-Parametreler!$B$15)*MAX(0,(($B47-1)*Parametreler!$B$4)-Parametreler!$A$15)+(Parametreler!$B$17-Parametreler!$B$16)*MAX(0,(($B47-1)*Parametreler!$B$4)-Parametreler!$A$16)+(Parametreler!$B$18-Parametreler!$B$17)*MAX(0,(($B47-1)*Parametreler!$B$4)-Parametreler!$A$17)+(Parametreler!$B$19-Parametreler!$B$18)*MAX(0,(($B47-1)*Parametreler!$B$4)-Parametreler!$A$18)))</f>
        <v/>
      </c>
      <c r="M47" s="12">
        <f>IF($K47="","",MAX(0,$K47-$L47))</f>
        <v/>
      </c>
      <c r="N47" s="12">
        <f>IF($E47="","",MAX(0,$E47*Parametreler!$B$10-Parametreler!$B$11))</f>
        <v/>
      </c>
      <c r="O47" s="13">
        <f>IF($E47="","",$E47-$G47-$H47-$M47-$N47)</f>
        <v/>
      </c>
      <c r="P47" s="12">
        <f>IF($F47="","",$F47*Parametreler!$B$7)</f>
        <v/>
      </c>
      <c r="Q47" s="12">
        <f>IF($F47="","",$F47*Parametreler!$B$8)</f>
        <v/>
      </c>
      <c r="R47" s="13">
        <f>IF($E47="","",$E47+$P47+$Q47)</f>
        <v/>
      </c>
    </row>
    <row r="48">
      <c r="A48" s="8" t="n">
        <v>46327</v>
      </c>
      <c r="B48" s="9">
        <f>IF($A48="","",MONTH($A48))</f>
        <v/>
      </c>
      <c r="C48" s="10" t="inlineStr">
        <is>
          <t>P-004</t>
        </is>
      </c>
      <c r="D48" s="11">
        <f>IF($C48="","",VLOOKUP($C48,Personel!$A$2:$E$21,2,0))</f>
        <v/>
      </c>
      <c r="E48" s="12">
        <f>IF($C48="","",VLOOKUP($C48,Personel!$A$2:$E$21,5,0))</f>
        <v/>
      </c>
      <c r="F48" s="12">
        <f>IF($E48="","",MIN($E48,Parametreler!$B$9))</f>
        <v/>
      </c>
      <c r="G48" s="12">
        <f>IF($F48="","",$F48*Parametreler!$B$5)</f>
        <v/>
      </c>
      <c r="H48" s="12">
        <f>IF($F48="","",$F48*Parametreler!$B$6)</f>
        <v/>
      </c>
      <c r="I48" s="12">
        <f>IF($E48="","",$E48-$G48-$H48)</f>
        <v/>
      </c>
      <c r="J48" s="12">
        <f>IF($I48="","",SUMIFS($I$2:$I$121,$C$2:$C$121,$C48,$A$2:$A$121,"&lt;="&amp;$A48))</f>
        <v/>
      </c>
      <c r="K48" s="12">
        <f>IF($J48="","",(Parametreler!$B$15*($J48)+(Parametreler!$B$16-Parametreler!$B$15)*MAX(0,($J48)-Parametreler!$A$15)+(Parametreler!$B$17-Parametreler!$B$16)*MAX(0,($J48)-Parametreler!$A$16)+(Parametreler!$B$18-Parametreler!$B$17)*MAX(0,($J48)-Parametreler!$A$17)+(Parametreler!$B$19-Parametreler!$B$18)*MAX(0,($J48)-Parametreler!$A$18))-(Parametreler!$B$15*($J48-$I48)+(Parametreler!$B$16-Parametreler!$B$15)*MAX(0,($J48-$I48)-Parametreler!$A$15)+(Parametreler!$B$17-Parametreler!$B$16)*MAX(0,($J48-$I48)-Parametreler!$A$16)+(Parametreler!$B$18-Parametreler!$B$17)*MAX(0,($J48-$I48)-Parametreler!$A$17)+(Parametreler!$B$19-Parametreler!$B$18)*MAX(0,($J48-$I48)-Parametreler!$A$18)))</f>
        <v/>
      </c>
      <c r="L48" s="12">
        <f>IF($B48="","",(Parametreler!$B$15*($B48*Parametreler!$B$4)+(Parametreler!$B$16-Parametreler!$B$15)*MAX(0,($B48*Parametreler!$B$4)-Parametreler!$A$15)+(Parametreler!$B$17-Parametreler!$B$16)*MAX(0,($B48*Parametreler!$B$4)-Parametreler!$A$16)+(Parametreler!$B$18-Parametreler!$B$17)*MAX(0,($B48*Parametreler!$B$4)-Parametreler!$A$17)+(Parametreler!$B$19-Parametreler!$B$18)*MAX(0,($B48*Parametreler!$B$4)-Parametreler!$A$18))-(Parametreler!$B$15*(($B48-1)*Parametreler!$B$4)+(Parametreler!$B$16-Parametreler!$B$15)*MAX(0,(($B48-1)*Parametreler!$B$4)-Parametreler!$A$15)+(Parametreler!$B$17-Parametreler!$B$16)*MAX(0,(($B48-1)*Parametreler!$B$4)-Parametreler!$A$16)+(Parametreler!$B$18-Parametreler!$B$17)*MAX(0,(($B48-1)*Parametreler!$B$4)-Parametreler!$A$17)+(Parametreler!$B$19-Parametreler!$B$18)*MAX(0,(($B48-1)*Parametreler!$B$4)-Parametreler!$A$18)))</f>
        <v/>
      </c>
      <c r="M48" s="12">
        <f>IF($K48="","",MAX(0,$K48-$L48))</f>
        <v/>
      </c>
      <c r="N48" s="12">
        <f>IF($E48="","",MAX(0,$E48*Parametreler!$B$10-Parametreler!$B$11))</f>
        <v/>
      </c>
      <c r="O48" s="13">
        <f>IF($E48="","",$E48-$G48-$H48-$M48-$N48)</f>
        <v/>
      </c>
      <c r="P48" s="12">
        <f>IF($F48="","",$F48*Parametreler!$B$7)</f>
        <v/>
      </c>
      <c r="Q48" s="12">
        <f>IF($F48="","",$F48*Parametreler!$B$8)</f>
        <v/>
      </c>
      <c r="R48" s="13">
        <f>IF($E48="","",$E48+$P48+$Q48)</f>
        <v/>
      </c>
    </row>
    <row r="49">
      <c r="A49" s="8" t="n">
        <v>46357</v>
      </c>
      <c r="B49" s="9">
        <f>IF($A49="","",MONTH($A49))</f>
        <v/>
      </c>
      <c r="C49" s="10" t="inlineStr">
        <is>
          <t>P-004</t>
        </is>
      </c>
      <c r="D49" s="11">
        <f>IF($C49="","",VLOOKUP($C49,Personel!$A$2:$E$21,2,0))</f>
        <v/>
      </c>
      <c r="E49" s="12">
        <f>IF($C49="","",VLOOKUP($C49,Personel!$A$2:$E$21,5,0))</f>
        <v/>
      </c>
      <c r="F49" s="12">
        <f>IF($E49="","",MIN($E49,Parametreler!$B$9))</f>
        <v/>
      </c>
      <c r="G49" s="12">
        <f>IF($F49="","",$F49*Parametreler!$B$5)</f>
        <v/>
      </c>
      <c r="H49" s="12">
        <f>IF($F49="","",$F49*Parametreler!$B$6)</f>
        <v/>
      </c>
      <c r="I49" s="12">
        <f>IF($E49="","",$E49-$G49-$H49)</f>
        <v/>
      </c>
      <c r="J49" s="12">
        <f>IF($I49="","",SUMIFS($I$2:$I$121,$C$2:$C$121,$C49,$A$2:$A$121,"&lt;="&amp;$A49))</f>
        <v/>
      </c>
      <c r="K49" s="12">
        <f>IF($J49="","",(Parametreler!$B$15*($J49)+(Parametreler!$B$16-Parametreler!$B$15)*MAX(0,($J49)-Parametreler!$A$15)+(Parametreler!$B$17-Parametreler!$B$16)*MAX(0,($J49)-Parametreler!$A$16)+(Parametreler!$B$18-Parametreler!$B$17)*MAX(0,($J49)-Parametreler!$A$17)+(Parametreler!$B$19-Parametreler!$B$18)*MAX(0,($J49)-Parametreler!$A$18))-(Parametreler!$B$15*($J49-$I49)+(Parametreler!$B$16-Parametreler!$B$15)*MAX(0,($J49-$I49)-Parametreler!$A$15)+(Parametreler!$B$17-Parametreler!$B$16)*MAX(0,($J49-$I49)-Parametreler!$A$16)+(Parametreler!$B$18-Parametreler!$B$17)*MAX(0,($J49-$I49)-Parametreler!$A$17)+(Parametreler!$B$19-Parametreler!$B$18)*MAX(0,($J49-$I49)-Parametreler!$A$18)))</f>
        <v/>
      </c>
      <c r="L49" s="12">
        <f>IF($B49="","",(Parametreler!$B$15*($B49*Parametreler!$B$4)+(Parametreler!$B$16-Parametreler!$B$15)*MAX(0,($B49*Parametreler!$B$4)-Parametreler!$A$15)+(Parametreler!$B$17-Parametreler!$B$16)*MAX(0,($B49*Parametreler!$B$4)-Parametreler!$A$16)+(Parametreler!$B$18-Parametreler!$B$17)*MAX(0,($B49*Parametreler!$B$4)-Parametreler!$A$17)+(Parametreler!$B$19-Parametreler!$B$18)*MAX(0,($B49*Parametreler!$B$4)-Parametreler!$A$18))-(Parametreler!$B$15*(($B49-1)*Parametreler!$B$4)+(Parametreler!$B$16-Parametreler!$B$15)*MAX(0,(($B49-1)*Parametreler!$B$4)-Parametreler!$A$15)+(Parametreler!$B$17-Parametreler!$B$16)*MAX(0,(($B49-1)*Parametreler!$B$4)-Parametreler!$A$16)+(Parametreler!$B$18-Parametreler!$B$17)*MAX(0,(($B49-1)*Parametreler!$B$4)-Parametreler!$A$17)+(Parametreler!$B$19-Parametreler!$B$18)*MAX(0,(($B49-1)*Parametreler!$B$4)-Parametreler!$A$18)))</f>
        <v/>
      </c>
      <c r="M49" s="12">
        <f>IF($K49="","",MAX(0,$K49-$L49))</f>
        <v/>
      </c>
      <c r="N49" s="12">
        <f>IF($E49="","",MAX(0,$E49*Parametreler!$B$10-Parametreler!$B$11))</f>
        <v/>
      </c>
      <c r="O49" s="13">
        <f>IF($E49="","",$E49-$G49-$H49-$M49-$N49)</f>
        <v/>
      </c>
      <c r="P49" s="12">
        <f>IF($F49="","",$F49*Parametreler!$B$7)</f>
        <v/>
      </c>
      <c r="Q49" s="12">
        <f>IF($F49="","",$F49*Parametreler!$B$8)</f>
        <v/>
      </c>
      <c r="R49" s="13">
        <f>IF($E49="","",$E49+$P49+$Q49)</f>
        <v/>
      </c>
    </row>
    <row r="50">
      <c r="A50" s="2" t="n">
        <v>46023</v>
      </c>
      <c r="B50" s="3">
        <f>IF($A50="","",MONTH($A50))</f>
        <v/>
      </c>
      <c r="C50" s="4" t="inlineStr">
        <is>
          <t>P-005</t>
        </is>
      </c>
      <c r="D50" s="5">
        <f>IF($C50="","",VLOOKUP($C50,Personel!$A$2:$E$21,2,0))</f>
        <v/>
      </c>
      <c r="E50" s="6">
        <f>IF($C50="","",VLOOKUP($C50,Personel!$A$2:$E$21,5,0))</f>
        <v/>
      </c>
      <c r="F50" s="6">
        <f>IF($E50="","",MIN($E50,Parametreler!$B$9))</f>
        <v/>
      </c>
      <c r="G50" s="6">
        <f>IF($F50="","",$F50*Parametreler!$B$5)</f>
        <v/>
      </c>
      <c r="H50" s="6">
        <f>IF($F50="","",$F50*Parametreler!$B$6)</f>
        <v/>
      </c>
      <c r="I50" s="6">
        <f>IF($E50="","",$E50-$G50-$H50)</f>
        <v/>
      </c>
      <c r="J50" s="6">
        <f>IF($I50="","",SUMIFS($I$2:$I$121,$C$2:$C$121,$C50,$A$2:$A$121,"&lt;="&amp;$A50))</f>
        <v/>
      </c>
      <c r="K50" s="6">
        <f>IF($J50="","",(Parametreler!$B$15*($J50)+(Parametreler!$B$16-Parametreler!$B$15)*MAX(0,($J50)-Parametreler!$A$15)+(Parametreler!$B$17-Parametreler!$B$16)*MAX(0,($J50)-Parametreler!$A$16)+(Parametreler!$B$18-Parametreler!$B$17)*MAX(0,($J50)-Parametreler!$A$17)+(Parametreler!$B$19-Parametreler!$B$18)*MAX(0,($J50)-Parametreler!$A$18))-(Parametreler!$B$15*($J50-$I50)+(Parametreler!$B$16-Parametreler!$B$15)*MAX(0,($J50-$I50)-Parametreler!$A$15)+(Parametreler!$B$17-Parametreler!$B$16)*MAX(0,($J50-$I50)-Parametreler!$A$16)+(Parametreler!$B$18-Parametreler!$B$17)*MAX(0,($J50-$I50)-Parametreler!$A$17)+(Parametreler!$B$19-Parametreler!$B$18)*MAX(0,($J50-$I50)-Parametreler!$A$18)))</f>
        <v/>
      </c>
      <c r="L50" s="6">
        <f>IF($B50="","",(Parametreler!$B$15*($B50*Parametreler!$B$4)+(Parametreler!$B$16-Parametreler!$B$15)*MAX(0,($B50*Parametreler!$B$4)-Parametreler!$A$15)+(Parametreler!$B$17-Parametreler!$B$16)*MAX(0,($B50*Parametreler!$B$4)-Parametreler!$A$16)+(Parametreler!$B$18-Parametreler!$B$17)*MAX(0,($B50*Parametreler!$B$4)-Parametreler!$A$17)+(Parametreler!$B$19-Parametreler!$B$18)*MAX(0,($B50*Parametreler!$B$4)-Parametreler!$A$18))-(Parametreler!$B$15*(($B50-1)*Parametreler!$B$4)+(Parametreler!$B$16-Parametreler!$B$15)*MAX(0,(($B50-1)*Parametreler!$B$4)-Parametreler!$A$15)+(Parametreler!$B$17-Parametreler!$B$16)*MAX(0,(($B50-1)*Parametreler!$B$4)-Parametreler!$A$16)+(Parametreler!$B$18-Parametreler!$B$17)*MAX(0,(($B50-1)*Parametreler!$B$4)-Parametreler!$A$17)+(Parametreler!$B$19-Parametreler!$B$18)*MAX(0,(($B50-1)*Parametreler!$B$4)-Parametreler!$A$18)))</f>
        <v/>
      </c>
      <c r="M50" s="6">
        <f>IF($K50="","",MAX(0,$K50-$L50))</f>
        <v/>
      </c>
      <c r="N50" s="6">
        <f>IF($E50="","",MAX(0,$E50*Parametreler!$B$10-Parametreler!$B$11))</f>
        <v/>
      </c>
      <c r="O50" s="7">
        <f>IF($E50="","",$E50-$G50-$H50-$M50-$N50)</f>
        <v/>
      </c>
      <c r="P50" s="6">
        <f>IF($F50="","",$F50*Parametreler!$B$7)</f>
        <v/>
      </c>
      <c r="Q50" s="6">
        <f>IF($F50="","",$F50*Parametreler!$B$8)</f>
        <v/>
      </c>
      <c r="R50" s="7">
        <f>IF($E50="","",$E50+$P50+$Q50)</f>
        <v/>
      </c>
    </row>
    <row r="51">
      <c r="A51" s="2" t="n">
        <v>46054</v>
      </c>
      <c r="B51" s="3">
        <f>IF($A51="","",MONTH($A51))</f>
        <v/>
      </c>
      <c r="C51" s="4" t="inlineStr">
        <is>
          <t>P-005</t>
        </is>
      </c>
      <c r="D51" s="5">
        <f>IF($C51="","",VLOOKUP($C51,Personel!$A$2:$E$21,2,0))</f>
        <v/>
      </c>
      <c r="E51" s="6">
        <f>IF($C51="","",VLOOKUP($C51,Personel!$A$2:$E$21,5,0))</f>
        <v/>
      </c>
      <c r="F51" s="6">
        <f>IF($E51="","",MIN($E51,Parametreler!$B$9))</f>
        <v/>
      </c>
      <c r="G51" s="6">
        <f>IF($F51="","",$F51*Parametreler!$B$5)</f>
        <v/>
      </c>
      <c r="H51" s="6">
        <f>IF($F51="","",$F51*Parametreler!$B$6)</f>
        <v/>
      </c>
      <c r="I51" s="6">
        <f>IF($E51="","",$E51-$G51-$H51)</f>
        <v/>
      </c>
      <c r="J51" s="6">
        <f>IF($I51="","",SUMIFS($I$2:$I$121,$C$2:$C$121,$C51,$A$2:$A$121,"&lt;="&amp;$A51))</f>
        <v/>
      </c>
      <c r="K51" s="6">
        <f>IF($J51="","",(Parametreler!$B$15*($J51)+(Parametreler!$B$16-Parametreler!$B$15)*MAX(0,($J51)-Parametreler!$A$15)+(Parametreler!$B$17-Parametreler!$B$16)*MAX(0,($J51)-Parametreler!$A$16)+(Parametreler!$B$18-Parametreler!$B$17)*MAX(0,($J51)-Parametreler!$A$17)+(Parametreler!$B$19-Parametreler!$B$18)*MAX(0,($J51)-Parametreler!$A$18))-(Parametreler!$B$15*($J51-$I51)+(Parametreler!$B$16-Parametreler!$B$15)*MAX(0,($J51-$I51)-Parametreler!$A$15)+(Parametreler!$B$17-Parametreler!$B$16)*MAX(0,($J51-$I51)-Parametreler!$A$16)+(Parametreler!$B$18-Parametreler!$B$17)*MAX(0,($J51-$I51)-Parametreler!$A$17)+(Parametreler!$B$19-Parametreler!$B$18)*MAX(0,($J51-$I51)-Parametreler!$A$18)))</f>
        <v/>
      </c>
      <c r="L51" s="6">
        <f>IF($B51="","",(Parametreler!$B$15*($B51*Parametreler!$B$4)+(Parametreler!$B$16-Parametreler!$B$15)*MAX(0,($B51*Parametreler!$B$4)-Parametreler!$A$15)+(Parametreler!$B$17-Parametreler!$B$16)*MAX(0,($B51*Parametreler!$B$4)-Parametreler!$A$16)+(Parametreler!$B$18-Parametreler!$B$17)*MAX(0,($B51*Parametreler!$B$4)-Parametreler!$A$17)+(Parametreler!$B$19-Parametreler!$B$18)*MAX(0,($B51*Parametreler!$B$4)-Parametreler!$A$18))-(Parametreler!$B$15*(($B51-1)*Parametreler!$B$4)+(Parametreler!$B$16-Parametreler!$B$15)*MAX(0,(($B51-1)*Parametreler!$B$4)-Parametreler!$A$15)+(Parametreler!$B$17-Parametreler!$B$16)*MAX(0,(($B51-1)*Parametreler!$B$4)-Parametreler!$A$16)+(Parametreler!$B$18-Parametreler!$B$17)*MAX(0,(($B51-1)*Parametreler!$B$4)-Parametreler!$A$17)+(Parametreler!$B$19-Parametreler!$B$18)*MAX(0,(($B51-1)*Parametreler!$B$4)-Parametreler!$A$18)))</f>
        <v/>
      </c>
      <c r="M51" s="6">
        <f>IF($K51="","",MAX(0,$K51-$L51))</f>
        <v/>
      </c>
      <c r="N51" s="6">
        <f>IF($E51="","",MAX(0,$E51*Parametreler!$B$10-Parametreler!$B$11))</f>
        <v/>
      </c>
      <c r="O51" s="7">
        <f>IF($E51="","",$E51-$G51-$H51-$M51-$N51)</f>
        <v/>
      </c>
      <c r="P51" s="6">
        <f>IF($F51="","",$F51*Parametreler!$B$7)</f>
        <v/>
      </c>
      <c r="Q51" s="6">
        <f>IF($F51="","",$F51*Parametreler!$B$8)</f>
        <v/>
      </c>
      <c r="R51" s="7">
        <f>IF($E51="","",$E51+$P51+$Q51)</f>
        <v/>
      </c>
    </row>
    <row r="52">
      <c r="A52" s="2" t="n">
        <v>46082</v>
      </c>
      <c r="B52" s="3">
        <f>IF($A52="","",MONTH($A52))</f>
        <v/>
      </c>
      <c r="C52" s="4" t="inlineStr">
        <is>
          <t>P-005</t>
        </is>
      </c>
      <c r="D52" s="5">
        <f>IF($C52="","",VLOOKUP($C52,Personel!$A$2:$E$21,2,0))</f>
        <v/>
      </c>
      <c r="E52" s="6">
        <f>IF($C52="","",VLOOKUP($C52,Personel!$A$2:$E$21,5,0))</f>
        <v/>
      </c>
      <c r="F52" s="6">
        <f>IF($E52="","",MIN($E52,Parametreler!$B$9))</f>
        <v/>
      </c>
      <c r="G52" s="6">
        <f>IF($F52="","",$F52*Parametreler!$B$5)</f>
        <v/>
      </c>
      <c r="H52" s="6">
        <f>IF($F52="","",$F52*Parametreler!$B$6)</f>
        <v/>
      </c>
      <c r="I52" s="6">
        <f>IF($E52="","",$E52-$G52-$H52)</f>
        <v/>
      </c>
      <c r="J52" s="6">
        <f>IF($I52="","",SUMIFS($I$2:$I$121,$C$2:$C$121,$C52,$A$2:$A$121,"&lt;="&amp;$A52))</f>
        <v/>
      </c>
      <c r="K52" s="6">
        <f>IF($J52="","",(Parametreler!$B$15*($J52)+(Parametreler!$B$16-Parametreler!$B$15)*MAX(0,($J52)-Parametreler!$A$15)+(Parametreler!$B$17-Parametreler!$B$16)*MAX(0,($J52)-Parametreler!$A$16)+(Parametreler!$B$18-Parametreler!$B$17)*MAX(0,($J52)-Parametreler!$A$17)+(Parametreler!$B$19-Parametreler!$B$18)*MAX(0,($J52)-Parametreler!$A$18))-(Parametreler!$B$15*($J52-$I52)+(Parametreler!$B$16-Parametreler!$B$15)*MAX(0,($J52-$I52)-Parametreler!$A$15)+(Parametreler!$B$17-Parametreler!$B$16)*MAX(0,($J52-$I52)-Parametreler!$A$16)+(Parametreler!$B$18-Parametreler!$B$17)*MAX(0,($J52-$I52)-Parametreler!$A$17)+(Parametreler!$B$19-Parametreler!$B$18)*MAX(0,($J52-$I52)-Parametreler!$A$18)))</f>
        <v/>
      </c>
      <c r="L52" s="6">
        <f>IF($B52="","",(Parametreler!$B$15*($B52*Parametreler!$B$4)+(Parametreler!$B$16-Parametreler!$B$15)*MAX(0,($B52*Parametreler!$B$4)-Parametreler!$A$15)+(Parametreler!$B$17-Parametreler!$B$16)*MAX(0,($B52*Parametreler!$B$4)-Parametreler!$A$16)+(Parametreler!$B$18-Parametreler!$B$17)*MAX(0,($B52*Parametreler!$B$4)-Parametreler!$A$17)+(Parametreler!$B$19-Parametreler!$B$18)*MAX(0,($B52*Parametreler!$B$4)-Parametreler!$A$18))-(Parametreler!$B$15*(($B52-1)*Parametreler!$B$4)+(Parametreler!$B$16-Parametreler!$B$15)*MAX(0,(($B52-1)*Parametreler!$B$4)-Parametreler!$A$15)+(Parametreler!$B$17-Parametreler!$B$16)*MAX(0,(($B52-1)*Parametreler!$B$4)-Parametreler!$A$16)+(Parametreler!$B$18-Parametreler!$B$17)*MAX(0,(($B52-1)*Parametreler!$B$4)-Parametreler!$A$17)+(Parametreler!$B$19-Parametreler!$B$18)*MAX(0,(($B52-1)*Parametreler!$B$4)-Parametreler!$A$18)))</f>
        <v/>
      </c>
      <c r="M52" s="6">
        <f>IF($K52="","",MAX(0,$K52-$L52))</f>
        <v/>
      </c>
      <c r="N52" s="6">
        <f>IF($E52="","",MAX(0,$E52*Parametreler!$B$10-Parametreler!$B$11))</f>
        <v/>
      </c>
      <c r="O52" s="7">
        <f>IF($E52="","",$E52-$G52-$H52-$M52-$N52)</f>
        <v/>
      </c>
      <c r="P52" s="6">
        <f>IF($F52="","",$F52*Parametreler!$B$7)</f>
        <v/>
      </c>
      <c r="Q52" s="6">
        <f>IF($F52="","",$F52*Parametreler!$B$8)</f>
        <v/>
      </c>
      <c r="R52" s="7">
        <f>IF($E52="","",$E52+$P52+$Q52)</f>
        <v/>
      </c>
    </row>
    <row r="53">
      <c r="A53" s="2" t="n">
        <v>46113</v>
      </c>
      <c r="B53" s="3">
        <f>IF($A53="","",MONTH($A53))</f>
        <v/>
      </c>
      <c r="C53" s="4" t="inlineStr">
        <is>
          <t>P-005</t>
        </is>
      </c>
      <c r="D53" s="5">
        <f>IF($C53="","",VLOOKUP($C53,Personel!$A$2:$E$21,2,0))</f>
        <v/>
      </c>
      <c r="E53" s="6">
        <f>IF($C53="","",VLOOKUP($C53,Personel!$A$2:$E$21,5,0))</f>
        <v/>
      </c>
      <c r="F53" s="6">
        <f>IF($E53="","",MIN($E53,Parametreler!$B$9))</f>
        <v/>
      </c>
      <c r="G53" s="6">
        <f>IF($F53="","",$F53*Parametreler!$B$5)</f>
        <v/>
      </c>
      <c r="H53" s="6">
        <f>IF($F53="","",$F53*Parametreler!$B$6)</f>
        <v/>
      </c>
      <c r="I53" s="6">
        <f>IF($E53="","",$E53-$G53-$H53)</f>
        <v/>
      </c>
      <c r="J53" s="6">
        <f>IF($I53="","",SUMIFS($I$2:$I$121,$C$2:$C$121,$C53,$A$2:$A$121,"&lt;="&amp;$A53))</f>
        <v/>
      </c>
      <c r="K53" s="6">
        <f>IF($J53="","",(Parametreler!$B$15*($J53)+(Parametreler!$B$16-Parametreler!$B$15)*MAX(0,($J53)-Parametreler!$A$15)+(Parametreler!$B$17-Parametreler!$B$16)*MAX(0,($J53)-Parametreler!$A$16)+(Parametreler!$B$18-Parametreler!$B$17)*MAX(0,($J53)-Parametreler!$A$17)+(Parametreler!$B$19-Parametreler!$B$18)*MAX(0,($J53)-Parametreler!$A$18))-(Parametreler!$B$15*($J53-$I53)+(Parametreler!$B$16-Parametreler!$B$15)*MAX(0,($J53-$I53)-Parametreler!$A$15)+(Parametreler!$B$17-Parametreler!$B$16)*MAX(0,($J53-$I53)-Parametreler!$A$16)+(Parametreler!$B$18-Parametreler!$B$17)*MAX(0,($J53-$I53)-Parametreler!$A$17)+(Parametreler!$B$19-Parametreler!$B$18)*MAX(0,($J53-$I53)-Parametreler!$A$18)))</f>
        <v/>
      </c>
      <c r="L53" s="6">
        <f>IF($B53="","",(Parametreler!$B$15*($B53*Parametreler!$B$4)+(Parametreler!$B$16-Parametreler!$B$15)*MAX(0,($B53*Parametreler!$B$4)-Parametreler!$A$15)+(Parametreler!$B$17-Parametreler!$B$16)*MAX(0,($B53*Parametreler!$B$4)-Parametreler!$A$16)+(Parametreler!$B$18-Parametreler!$B$17)*MAX(0,($B53*Parametreler!$B$4)-Parametreler!$A$17)+(Parametreler!$B$19-Parametreler!$B$18)*MAX(0,($B53*Parametreler!$B$4)-Parametreler!$A$18))-(Parametreler!$B$15*(($B53-1)*Parametreler!$B$4)+(Parametreler!$B$16-Parametreler!$B$15)*MAX(0,(($B53-1)*Parametreler!$B$4)-Parametreler!$A$15)+(Parametreler!$B$17-Parametreler!$B$16)*MAX(0,(($B53-1)*Parametreler!$B$4)-Parametreler!$A$16)+(Parametreler!$B$18-Parametreler!$B$17)*MAX(0,(($B53-1)*Parametreler!$B$4)-Parametreler!$A$17)+(Parametreler!$B$19-Parametreler!$B$18)*MAX(0,(($B53-1)*Parametreler!$B$4)-Parametreler!$A$18)))</f>
        <v/>
      </c>
      <c r="M53" s="6">
        <f>IF($K53="","",MAX(0,$K53-$L53))</f>
        <v/>
      </c>
      <c r="N53" s="6">
        <f>IF($E53="","",MAX(0,$E53*Parametreler!$B$10-Parametreler!$B$11))</f>
        <v/>
      </c>
      <c r="O53" s="7">
        <f>IF($E53="","",$E53-$G53-$H53-$M53-$N53)</f>
        <v/>
      </c>
      <c r="P53" s="6">
        <f>IF($F53="","",$F53*Parametreler!$B$7)</f>
        <v/>
      </c>
      <c r="Q53" s="6">
        <f>IF($F53="","",$F53*Parametreler!$B$8)</f>
        <v/>
      </c>
      <c r="R53" s="7">
        <f>IF($E53="","",$E53+$P53+$Q53)</f>
        <v/>
      </c>
    </row>
    <row r="54">
      <c r="A54" s="2" t="n">
        <v>46143</v>
      </c>
      <c r="B54" s="3">
        <f>IF($A54="","",MONTH($A54))</f>
        <v/>
      </c>
      <c r="C54" s="4" t="inlineStr">
        <is>
          <t>P-005</t>
        </is>
      </c>
      <c r="D54" s="5">
        <f>IF($C54="","",VLOOKUP($C54,Personel!$A$2:$E$21,2,0))</f>
        <v/>
      </c>
      <c r="E54" s="6">
        <f>IF($C54="","",VLOOKUP($C54,Personel!$A$2:$E$21,5,0))</f>
        <v/>
      </c>
      <c r="F54" s="6">
        <f>IF($E54="","",MIN($E54,Parametreler!$B$9))</f>
        <v/>
      </c>
      <c r="G54" s="6">
        <f>IF($F54="","",$F54*Parametreler!$B$5)</f>
        <v/>
      </c>
      <c r="H54" s="6">
        <f>IF($F54="","",$F54*Parametreler!$B$6)</f>
        <v/>
      </c>
      <c r="I54" s="6">
        <f>IF($E54="","",$E54-$G54-$H54)</f>
        <v/>
      </c>
      <c r="J54" s="6">
        <f>IF($I54="","",SUMIFS($I$2:$I$121,$C$2:$C$121,$C54,$A$2:$A$121,"&lt;="&amp;$A54))</f>
        <v/>
      </c>
      <c r="K54" s="6">
        <f>IF($J54="","",(Parametreler!$B$15*($J54)+(Parametreler!$B$16-Parametreler!$B$15)*MAX(0,($J54)-Parametreler!$A$15)+(Parametreler!$B$17-Parametreler!$B$16)*MAX(0,($J54)-Parametreler!$A$16)+(Parametreler!$B$18-Parametreler!$B$17)*MAX(0,($J54)-Parametreler!$A$17)+(Parametreler!$B$19-Parametreler!$B$18)*MAX(0,($J54)-Parametreler!$A$18))-(Parametreler!$B$15*($J54-$I54)+(Parametreler!$B$16-Parametreler!$B$15)*MAX(0,($J54-$I54)-Parametreler!$A$15)+(Parametreler!$B$17-Parametreler!$B$16)*MAX(0,($J54-$I54)-Parametreler!$A$16)+(Parametreler!$B$18-Parametreler!$B$17)*MAX(0,($J54-$I54)-Parametreler!$A$17)+(Parametreler!$B$19-Parametreler!$B$18)*MAX(0,($J54-$I54)-Parametreler!$A$18)))</f>
        <v/>
      </c>
      <c r="L54" s="6">
        <f>IF($B54="","",(Parametreler!$B$15*($B54*Parametreler!$B$4)+(Parametreler!$B$16-Parametreler!$B$15)*MAX(0,($B54*Parametreler!$B$4)-Parametreler!$A$15)+(Parametreler!$B$17-Parametreler!$B$16)*MAX(0,($B54*Parametreler!$B$4)-Parametreler!$A$16)+(Parametreler!$B$18-Parametreler!$B$17)*MAX(0,($B54*Parametreler!$B$4)-Parametreler!$A$17)+(Parametreler!$B$19-Parametreler!$B$18)*MAX(0,($B54*Parametreler!$B$4)-Parametreler!$A$18))-(Parametreler!$B$15*(($B54-1)*Parametreler!$B$4)+(Parametreler!$B$16-Parametreler!$B$15)*MAX(0,(($B54-1)*Parametreler!$B$4)-Parametreler!$A$15)+(Parametreler!$B$17-Parametreler!$B$16)*MAX(0,(($B54-1)*Parametreler!$B$4)-Parametreler!$A$16)+(Parametreler!$B$18-Parametreler!$B$17)*MAX(0,(($B54-1)*Parametreler!$B$4)-Parametreler!$A$17)+(Parametreler!$B$19-Parametreler!$B$18)*MAX(0,(($B54-1)*Parametreler!$B$4)-Parametreler!$A$18)))</f>
        <v/>
      </c>
      <c r="M54" s="6">
        <f>IF($K54="","",MAX(0,$K54-$L54))</f>
        <v/>
      </c>
      <c r="N54" s="6">
        <f>IF($E54="","",MAX(0,$E54*Parametreler!$B$10-Parametreler!$B$11))</f>
        <v/>
      </c>
      <c r="O54" s="7">
        <f>IF($E54="","",$E54-$G54-$H54-$M54-$N54)</f>
        <v/>
      </c>
      <c r="P54" s="6">
        <f>IF($F54="","",$F54*Parametreler!$B$7)</f>
        <v/>
      </c>
      <c r="Q54" s="6">
        <f>IF($F54="","",$F54*Parametreler!$B$8)</f>
        <v/>
      </c>
      <c r="R54" s="7">
        <f>IF($E54="","",$E54+$P54+$Q54)</f>
        <v/>
      </c>
    </row>
    <row r="55">
      <c r="A55" s="2" t="n">
        <v>46174</v>
      </c>
      <c r="B55" s="3">
        <f>IF($A55="","",MONTH($A55))</f>
        <v/>
      </c>
      <c r="C55" s="4" t="inlineStr">
        <is>
          <t>P-005</t>
        </is>
      </c>
      <c r="D55" s="5">
        <f>IF($C55="","",VLOOKUP($C55,Personel!$A$2:$E$21,2,0))</f>
        <v/>
      </c>
      <c r="E55" s="6">
        <f>IF($C55="","",VLOOKUP($C55,Personel!$A$2:$E$21,5,0))</f>
        <v/>
      </c>
      <c r="F55" s="6">
        <f>IF($E55="","",MIN($E55,Parametreler!$B$9))</f>
        <v/>
      </c>
      <c r="G55" s="6">
        <f>IF($F55="","",$F55*Parametreler!$B$5)</f>
        <v/>
      </c>
      <c r="H55" s="6">
        <f>IF($F55="","",$F55*Parametreler!$B$6)</f>
        <v/>
      </c>
      <c r="I55" s="6">
        <f>IF($E55="","",$E55-$G55-$H55)</f>
        <v/>
      </c>
      <c r="J55" s="6">
        <f>IF($I55="","",SUMIFS($I$2:$I$121,$C$2:$C$121,$C55,$A$2:$A$121,"&lt;="&amp;$A55))</f>
        <v/>
      </c>
      <c r="K55" s="6">
        <f>IF($J55="","",(Parametreler!$B$15*($J55)+(Parametreler!$B$16-Parametreler!$B$15)*MAX(0,($J55)-Parametreler!$A$15)+(Parametreler!$B$17-Parametreler!$B$16)*MAX(0,($J55)-Parametreler!$A$16)+(Parametreler!$B$18-Parametreler!$B$17)*MAX(0,($J55)-Parametreler!$A$17)+(Parametreler!$B$19-Parametreler!$B$18)*MAX(0,($J55)-Parametreler!$A$18))-(Parametreler!$B$15*($J55-$I55)+(Parametreler!$B$16-Parametreler!$B$15)*MAX(0,($J55-$I55)-Parametreler!$A$15)+(Parametreler!$B$17-Parametreler!$B$16)*MAX(0,($J55-$I55)-Parametreler!$A$16)+(Parametreler!$B$18-Parametreler!$B$17)*MAX(0,($J55-$I55)-Parametreler!$A$17)+(Parametreler!$B$19-Parametreler!$B$18)*MAX(0,($J55-$I55)-Parametreler!$A$18)))</f>
        <v/>
      </c>
      <c r="L55" s="6">
        <f>IF($B55="","",(Parametreler!$B$15*($B55*Parametreler!$B$4)+(Parametreler!$B$16-Parametreler!$B$15)*MAX(0,($B55*Parametreler!$B$4)-Parametreler!$A$15)+(Parametreler!$B$17-Parametreler!$B$16)*MAX(0,($B55*Parametreler!$B$4)-Parametreler!$A$16)+(Parametreler!$B$18-Parametreler!$B$17)*MAX(0,($B55*Parametreler!$B$4)-Parametreler!$A$17)+(Parametreler!$B$19-Parametreler!$B$18)*MAX(0,($B55*Parametreler!$B$4)-Parametreler!$A$18))-(Parametreler!$B$15*(($B55-1)*Parametreler!$B$4)+(Parametreler!$B$16-Parametreler!$B$15)*MAX(0,(($B55-1)*Parametreler!$B$4)-Parametreler!$A$15)+(Parametreler!$B$17-Parametreler!$B$16)*MAX(0,(($B55-1)*Parametreler!$B$4)-Parametreler!$A$16)+(Parametreler!$B$18-Parametreler!$B$17)*MAX(0,(($B55-1)*Parametreler!$B$4)-Parametreler!$A$17)+(Parametreler!$B$19-Parametreler!$B$18)*MAX(0,(($B55-1)*Parametreler!$B$4)-Parametreler!$A$18)))</f>
        <v/>
      </c>
      <c r="M55" s="6">
        <f>IF($K55="","",MAX(0,$K55-$L55))</f>
        <v/>
      </c>
      <c r="N55" s="6">
        <f>IF($E55="","",MAX(0,$E55*Parametreler!$B$10-Parametreler!$B$11))</f>
        <v/>
      </c>
      <c r="O55" s="7">
        <f>IF($E55="","",$E55-$G55-$H55-$M55-$N55)</f>
        <v/>
      </c>
      <c r="P55" s="6">
        <f>IF($F55="","",$F55*Parametreler!$B$7)</f>
        <v/>
      </c>
      <c r="Q55" s="6">
        <f>IF($F55="","",$F55*Parametreler!$B$8)</f>
        <v/>
      </c>
      <c r="R55" s="7">
        <f>IF($E55="","",$E55+$P55+$Q55)</f>
        <v/>
      </c>
    </row>
    <row r="56">
      <c r="A56" s="2" t="n">
        <v>46204</v>
      </c>
      <c r="B56" s="3">
        <f>IF($A56="","",MONTH($A56))</f>
        <v/>
      </c>
      <c r="C56" s="4" t="inlineStr">
        <is>
          <t>P-005</t>
        </is>
      </c>
      <c r="D56" s="5">
        <f>IF($C56="","",VLOOKUP($C56,Personel!$A$2:$E$21,2,0))</f>
        <v/>
      </c>
      <c r="E56" s="6">
        <f>IF($C56="","",VLOOKUP($C56,Personel!$A$2:$E$21,5,0))</f>
        <v/>
      </c>
      <c r="F56" s="6">
        <f>IF($E56="","",MIN($E56,Parametreler!$B$9))</f>
        <v/>
      </c>
      <c r="G56" s="6">
        <f>IF($F56="","",$F56*Parametreler!$B$5)</f>
        <v/>
      </c>
      <c r="H56" s="6">
        <f>IF($F56="","",$F56*Parametreler!$B$6)</f>
        <v/>
      </c>
      <c r="I56" s="6">
        <f>IF($E56="","",$E56-$G56-$H56)</f>
        <v/>
      </c>
      <c r="J56" s="6">
        <f>IF($I56="","",SUMIFS($I$2:$I$121,$C$2:$C$121,$C56,$A$2:$A$121,"&lt;="&amp;$A56))</f>
        <v/>
      </c>
      <c r="K56" s="6">
        <f>IF($J56="","",(Parametreler!$B$15*($J56)+(Parametreler!$B$16-Parametreler!$B$15)*MAX(0,($J56)-Parametreler!$A$15)+(Parametreler!$B$17-Parametreler!$B$16)*MAX(0,($J56)-Parametreler!$A$16)+(Parametreler!$B$18-Parametreler!$B$17)*MAX(0,($J56)-Parametreler!$A$17)+(Parametreler!$B$19-Parametreler!$B$18)*MAX(0,($J56)-Parametreler!$A$18))-(Parametreler!$B$15*($J56-$I56)+(Parametreler!$B$16-Parametreler!$B$15)*MAX(0,($J56-$I56)-Parametreler!$A$15)+(Parametreler!$B$17-Parametreler!$B$16)*MAX(0,($J56-$I56)-Parametreler!$A$16)+(Parametreler!$B$18-Parametreler!$B$17)*MAX(0,($J56-$I56)-Parametreler!$A$17)+(Parametreler!$B$19-Parametreler!$B$18)*MAX(0,($J56-$I56)-Parametreler!$A$18)))</f>
        <v/>
      </c>
      <c r="L56" s="6">
        <f>IF($B56="","",(Parametreler!$B$15*($B56*Parametreler!$B$4)+(Parametreler!$B$16-Parametreler!$B$15)*MAX(0,($B56*Parametreler!$B$4)-Parametreler!$A$15)+(Parametreler!$B$17-Parametreler!$B$16)*MAX(0,($B56*Parametreler!$B$4)-Parametreler!$A$16)+(Parametreler!$B$18-Parametreler!$B$17)*MAX(0,($B56*Parametreler!$B$4)-Parametreler!$A$17)+(Parametreler!$B$19-Parametreler!$B$18)*MAX(0,($B56*Parametreler!$B$4)-Parametreler!$A$18))-(Parametreler!$B$15*(($B56-1)*Parametreler!$B$4)+(Parametreler!$B$16-Parametreler!$B$15)*MAX(0,(($B56-1)*Parametreler!$B$4)-Parametreler!$A$15)+(Parametreler!$B$17-Parametreler!$B$16)*MAX(0,(($B56-1)*Parametreler!$B$4)-Parametreler!$A$16)+(Parametreler!$B$18-Parametreler!$B$17)*MAX(0,(($B56-1)*Parametreler!$B$4)-Parametreler!$A$17)+(Parametreler!$B$19-Parametreler!$B$18)*MAX(0,(($B56-1)*Parametreler!$B$4)-Parametreler!$A$18)))</f>
        <v/>
      </c>
      <c r="M56" s="6">
        <f>IF($K56="","",MAX(0,$K56-$L56))</f>
        <v/>
      </c>
      <c r="N56" s="6">
        <f>IF($E56="","",MAX(0,$E56*Parametreler!$B$10-Parametreler!$B$11))</f>
        <v/>
      </c>
      <c r="O56" s="7">
        <f>IF($E56="","",$E56-$G56-$H56-$M56-$N56)</f>
        <v/>
      </c>
      <c r="P56" s="6">
        <f>IF($F56="","",$F56*Parametreler!$B$7)</f>
        <v/>
      </c>
      <c r="Q56" s="6">
        <f>IF($F56="","",$F56*Parametreler!$B$8)</f>
        <v/>
      </c>
      <c r="R56" s="7">
        <f>IF($E56="","",$E56+$P56+$Q56)</f>
        <v/>
      </c>
    </row>
    <row r="57">
      <c r="A57" s="2" t="n">
        <v>46235</v>
      </c>
      <c r="B57" s="3">
        <f>IF($A57="","",MONTH($A57))</f>
        <v/>
      </c>
      <c r="C57" s="4" t="inlineStr">
        <is>
          <t>P-005</t>
        </is>
      </c>
      <c r="D57" s="5">
        <f>IF($C57="","",VLOOKUP($C57,Personel!$A$2:$E$21,2,0))</f>
        <v/>
      </c>
      <c r="E57" s="6">
        <f>IF($C57="","",VLOOKUP($C57,Personel!$A$2:$E$21,5,0))</f>
        <v/>
      </c>
      <c r="F57" s="6">
        <f>IF($E57="","",MIN($E57,Parametreler!$B$9))</f>
        <v/>
      </c>
      <c r="G57" s="6">
        <f>IF($F57="","",$F57*Parametreler!$B$5)</f>
        <v/>
      </c>
      <c r="H57" s="6">
        <f>IF($F57="","",$F57*Parametreler!$B$6)</f>
        <v/>
      </c>
      <c r="I57" s="6">
        <f>IF($E57="","",$E57-$G57-$H57)</f>
        <v/>
      </c>
      <c r="J57" s="6">
        <f>IF($I57="","",SUMIFS($I$2:$I$121,$C$2:$C$121,$C57,$A$2:$A$121,"&lt;="&amp;$A57))</f>
        <v/>
      </c>
      <c r="K57" s="6">
        <f>IF($J57="","",(Parametreler!$B$15*($J57)+(Parametreler!$B$16-Parametreler!$B$15)*MAX(0,($J57)-Parametreler!$A$15)+(Parametreler!$B$17-Parametreler!$B$16)*MAX(0,($J57)-Parametreler!$A$16)+(Parametreler!$B$18-Parametreler!$B$17)*MAX(0,($J57)-Parametreler!$A$17)+(Parametreler!$B$19-Parametreler!$B$18)*MAX(0,($J57)-Parametreler!$A$18))-(Parametreler!$B$15*($J57-$I57)+(Parametreler!$B$16-Parametreler!$B$15)*MAX(0,($J57-$I57)-Parametreler!$A$15)+(Parametreler!$B$17-Parametreler!$B$16)*MAX(0,($J57-$I57)-Parametreler!$A$16)+(Parametreler!$B$18-Parametreler!$B$17)*MAX(0,($J57-$I57)-Parametreler!$A$17)+(Parametreler!$B$19-Parametreler!$B$18)*MAX(0,($J57-$I57)-Parametreler!$A$18)))</f>
        <v/>
      </c>
      <c r="L57" s="6">
        <f>IF($B57="","",(Parametreler!$B$15*($B57*Parametreler!$B$4)+(Parametreler!$B$16-Parametreler!$B$15)*MAX(0,($B57*Parametreler!$B$4)-Parametreler!$A$15)+(Parametreler!$B$17-Parametreler!$B$16)*MAX(0,($B57*Parametreler!$B$4)-Parametreler!$A$16)+(Parametreler!$B$18-Parametreler!$B$17)*MAX(0,($B57*Parametreler!$B$4)-Parametreler!$A$17)+(Parametreler!$B$19-Parametreler!$B$18)*MAX(0,($B57*Parametreler!$B$4)-Parametreler!$A$18))-(Parametreler!$B$15*(($B57-1)*Parametreler!$B$4)+(Parametreler!$B$16-Parametreler!$B$15)*MAX(0,(($B57-1)*Parametreler!$B$4)-Parametreler!$A$15)+(Parametreler!$B$17-Parametreler!$B$16)*MAX(0,(($B57-1)*Parametreler!$B$4)-Parametreler!$A$16)+(Parametreler!$B$18-Parametreler!$B$17)*MAX(0,(($B57-1)*Parametreler!$B$4)-Parametreler!$A$17)+(Parametreler!$B$19-Parametreler!$B$18)*MAX(0,(($B57-1)*Parametreler!$B$4)-Parametreler!$A$18)))</f>
        <v/>
      </c>
      <c r="M57" s="6">
        <f>IF($K57="","",MAX(0,$K57-$L57))</f>
        <v/>
      </c>
      <c r="N57" s="6">
        <f>IF($E57="","",MAX(0,$E57*Parametreler!$B$10-Parametreler!$B$11))</f>
        <v/>
      </c>
      <c r="O57" s="7">
        <f>IF($E57="","",$E57-$G57-$H57-$M57-$N57)</f>
        <v/>
      </c>
      <c r="P57" s="6">
        <f>IF($F57="","",$F57*Parametreler!$B$7)</f>
        <v/>
      </c>
      <c r="Q57" s="6">
        <f>IF($F57="","",$F57*Parametreler!$B$8)</f>
        <v/>
      </c>
      <c r="R57" s="7">
        <f>IF($E57="","",$E57+$P57+$Q57)</f>
        <v/>
      </c>
    </row>
    <row r="58">
      <c r="A58" s="2" t="n">
        <v>46266</v>
      </c>
      <c r="B58" s="3">
        <f>IF($A58="","",MONTH($A58))</f>
        <v/>
      </c>
      <c r="C58" s="4" t="inlineStr">
        <is>
          <t>P-005</t>
        </is>
      </c>
      <c r="D58" s="5">
        <f>IF($C58="","",VLOOKUP($C58,Personel!$A$2:$E$21,2,0))</f>
        <v/>
      </c>
      <c r="E58" s="6">
        <f>IF($C58="","",VLOOKUP($C58,Personel!$A$2:$E$21,5,0))</f>
        <v/>
      </c>
      <c r="F58" s="6">
        <f>IF($E58="","",MIN($E58,Parametreler!$B$9))</f>
        <v/>
      </c>
      <c r="G58" s="6">
        <f>IF($F58="","",$F58*Parametreler!$B$5)</f>
        <v/>
      </c>
      <c r="H58" s="6">
        <f>IF($F58="","",$F58*Parametreler!$B$6)</f>
        <v/>
      </c>
      <c r="I58" s="6">
        <f>IF($E58="","",$E58-$G58-$H58)</f>
        <v/>
      </c>
      <c r="J58" s="6">
        <f>IF($I58="","",SUMIFS($I$2:$I$121,$C$2:$C$121,$C58,$A$2:$A$121,"&lt;="&amp;$A58))</f>
        <v/>
      </c>
      <c r="K58" s="6">
        <f>IF($J58="","",(Parametreler!$B$15*($J58)+(Parametreler!$B$16-Parametreler!$B$15)*MAX(0,($J58)-Parametreler!$A$15)+(Parametreler!$B$17-Parametreler!$B$16)*MAX(0,($J58)-Parametreler!$A$16)+(Parametreler!$B$18-Parametreler!$B$17)*MAX(0,($J58)-Parametreler!$A$17)+(Parametreler!$B$19-Parametreler!$B$18)*MAX(0,($J58)-Parametreler!$A$18))-(Parametreler!$B$15*($J58-$I58)+(Parametreler!$B$16-Parametreler!$B$15)*MAX(0,($J58-$I58)-Parametreler!$A$15)+(Parametreler!$B$17-Parametreler!$B$16)*MAX(0,($J58-$I58)-Parametreler!$A$16)+(Parametreler!$B$18-Parametreler!$B$17)*MAX(0,($J58-$I58)-Parametreler!$A$17)+(Parametreler!$B$19-Parametreler!$B$18)*MAX(0,($J58-$I58)-Parametreler!$A$18)))</f>
        <v/>
      </c>
      <c r="L58" s="6">
        <f>IF($B58="","",(Parametreler!$B$15*($B58*Parametreler!$B$4)+(Parametreler!$B$16-Parametreler!$B$15)*MAX(0,($B58*Parametreler!$B$4)-Parametreler!$A$15)+(Parametreler!$B$17-Parametreler!$B$16)*MAX(0,($B58*Parametreler!$B$4)-Parametreler!$A$16)+(Parametreler!$B$18-Parametreler!$B$17)*MAX(0,($B58*Parametreler!$B$4)-Parametreler!$A$17)+(Parametreler!$B$19-Parametreler!$B$18)*MAX(0,($B58*Parametreler!$B$4)-Parametreler!$A$18))-(Parametreler!$B$15*(($B58-1)*Parametreler!$B$4)+(Parametreler!$B$16-Parametreler!$B$15)*MAX(0,(($B58-1)*Parametreler!$B$4)-Parametreler!$A$15)+(Parametreler!$B$17-Parametreler!$B$16)*MAX(0,(($B58-1)*Parametreler!$B$4)-Parametreler!$A$16)+(Parametreler!$B$18-Parametreler!$B$17)*MAX(0,(($B58-1)*Parametreler!$B$4)-Parametreler!$A$17)+(Parametreler!$B$19-Parametreler!$B$18)*MAX(0,(($B58-1)*Parametreler!$B$4)-Parametreler!$A$18)))</f>
        <v/>
      </c>
      <c r="M58" s="6">
        <f>IF($K58="","",MAX(0,$K58-$L58))</f>
        <v/>
      </c>
      <c r="N58" s="6">
        <f>IF($E58="","",MAX(0,$E58*Parametreler!$B$10-Parametreler!$B$11))</f>
        <v/>
      </c>
      <c r="O58" s="7">
        <f>IF($E58="","",$E58-$G58-$H58-$M58-$N58)</f>
        <v/>
      </c>
      <c r="P58" s="6">
        <f>IF($F58="","",$F58*Parametreler!$B$7)</f>
        <v/>
      </c>
      <c r="Q58" s="6">
        <f>IF($F58="","",$F58*Parametreler!$B$8)</f>
        <v/>
      </c>
      <c r="R58" s="7">
        <f>IF($E58="","",$E58+$P58+$Q58)</f>
        <v/>
      </c>
    </row>
    <row r="59">
      <c r="A59" s="2" t="n">
        <v>46296</v>
      </c>
      <c r="B59" s="3">
        <f>IF($A59="","",MONTH($A59))</f>
        <v/>
      </c>
      <c r="C59" s="4" t="inlineStr">
        <is>
          <t>P-005</t>
        </is>
      </c>
      <c r="D59" s="5">
        <f>IF($C59="","",VLOOKUP($C59,Personel!$A$2:$E$21,2,0))</f>
        <v/>
      </c>
      <c r="E59" s="6">
        <f>IF($C59="","",VLOOKUP($C59,Personel!$A$2:$E$21,5,0))</f>
        <v/>
      </c>
      <c r="F59" s="6">
        <f>IF($E59="","",MIN($E59,Parametreler!$B$9))</f>
        <v/>
      </c>
      <c r="G59" s="6">
        <f>IF($F59="","",$F59*Parametreler!$B$5)</f>
        <v/>
      </c>
      <c r="H59" s="6">
        <f>IF($F59="","",$F59*Parametreler!$B$6)</f>
        <v/>
      </c>
      <c r="I59" s="6">
        <f>IF($E59="","",$E59-$G59-$H59)</f>
        <v/>
      </c>
      <c r="J59" s="6">
        <f>IF($I59="","",SUMIFS($I$2:$I$121,$C$2:$C$121,$C59,$A$2:$A$121,"&lt;="&amp;$A59))</f>
        <v/>
      </c>
      <c r="K59" s="6">
        <f>IF($J59="","",(Parametreler!$B$15*($J59)+(Parametreler!$B$16-Parametreler!$B$15)*MAX(0,($J59)-Parametreler!$A$15)+(Parametreler!$B$17-Parametreler!$B$16)*MAX(0,($J59)-Parametreler!$A$16)+(Parametreler!$B$18-Parametreler!$B$17)*MAX(0,($J59)-Parametreler!$A$17)+(Parametreler!$B$19-Parametreler!$B$18)*MAX(0,($J59)-Parametreler!$A$18))-(Parametreler!$B$15*($J59-$I59)+(Parametreler!$B$16-Parametreler!$B$15)*MAX(0,($J59-$I59)-Parametreler!$A$15)+(Parametreler!$B$17-Parametreler!$B$16)*MAX(0,($J59-$I59)-Parametreler!$A$16)+(Parametreler!$B$18-Parametreler!$B$17)*MAX(0,($J59-$I59)-Parametreler!$A$17)+(Parametreler!$B$19-Parametreler!$B$18)*MAX(0,($J59-$I59)-Parametreler!$A$18)))</f>
        <v/>
      </c>
      <c r="L59" s="6">
        <f>IF($B59="","",(Parametreler!$B$15*($B59*Parametreler!$B$4)+(Parametreler!$B$16-Parametreler!$B$15)*MAX(0,($B59*Parametreler!$B$4)-Parametreler!$A$15)+(Parametreler!$B$17-Parametreler!$B$16)*MAX(0,($B59*Parametreler!$B$4)-Parametreler!$A$16)+(Parametreler!$B$18-Parametreler!$B$17)*MAX(0,($B59*Parametreler!$B$4)-Parametreler!$A$17)+(Parametreler!$B$19-Parametreler!$B$18)*MAX(0,($B59*Parametreler!$B$4)-Parametreler!$A$18))-(Parametreler!$B$15*(($B59-1)*Parametreler!$B$4)+(Parametreler!$B$16-Parametreler!$B$15)*MAX(0,(($B59-1)*Parametreler!$B$4)-Parametreler!$A$15)+(Parametreler!$B$17-Parametreler!$B$16)*MAX(0,(($B59-1)*Parametreler!$B$4)-Parametreler!$A$16)+(Parametreler!$B$18-Parametreler!$B$17)*MAX(0,(($B59-1)*Parametreler!$B$4)-Parametreler!$A$17)+(Parametreler!$B$19-Parametreler!$B$18)*MAX(0,(($B59-1)*Parametreler!$B$4)-Parametreler!$A$18)))</f>
        <v/>
      </c>
      <c r="M59" s="6">
        <f>IF($K59="","",MAX(0,$K59-$L59))</f>
        <v/>
      </c>
      <c r="N59" s="6">
        <f>IF($E59="","",MAX(0,$E59*Parametreler!$B$10-Parametreler!$B$11))</f>
        <v/>
      </c>
      <c r="O59" s="7">
        <f>IF($E59="","",$E59-$G59-$H59-$M59-$N59)</f>
        <v/>
      </c>
      <c r="P59" s="6">
        <f>IF($F59="","",$F59*Parametreler!$B$7)</f>
        <v/>
      </c>
      <c r="Q59" s="6">
        <f>IF($F59="","",$F59*Parametreler!$B$8)</f>
        <v/>
      </c>
      <c r="R59" s="7">
        <f>IF($E59="","",$E59+$P59+$Q59)</f>
        <v/>
      </c>
    </row>
    <row r="60">
      <c r="A60" s="2" t="n">
        <v>46327</v>
      </c>
      <c r="B60" s="3">
        <f>IF($A60="","",MONTH($A60))</f>
        <v/>
      </c>
      <c r="C60" s="4" t="inlineStr">
        <is>
          <t>P-005</t>
        </is>
      </c>
      <c r="D60" s="5">
        <f>IF($C60="","",VLOOKUP($C60,Personel!$A$2:$E$21,2,0))</f>
        <v/>
      </c>
      <c r="E60" s="6">
        <f>IF($C60="","",VLOOKUP($C60,Personel!$A$2:$E$21,5,0))</f>
        <v/>
      </c>
      <c r="F60" s="6">
        <f>IF($E60="","",MIN($E60,Parametreler!$B$9))</f>
        <v/>
      </c>
      <c r="G60" s="6">
        <f>IF($F60="","",$F60*Parametreler!$B$5)</f>
        <v/>
      </c>
      <c r="H60" s="6">
        <f>IF($F60="","",$F60*Parametreler!$B$6)</f>
        <v/>
      </c>
      <c r="I60" s="6">
        <f>IF($E60="","",$E60-$G60-$H60)</f>
        <v/>
      </c>
      <c r="J60" s="6">
        <f>IF($I60="","",SUMIFS($I$2:$I$121,$C$2:$C$121,$C60,$A$2:$A$121,"&lt;="&amp;$A60))</f>
        <v/>
      </c>
      <c r="K60" s="6">
        <f>IF($J60="","",(Parametreler!$B$15*($J60)+(Parametreler!$B$16-Parametreler!$B$15)*MAX(0,($J60)-Parametreler!$A$15)+(Parametreler!$B$17-Parametreler!$B$16)*MAX(0,($J60)-Parametreler!$A$16)+(Parametreler!$B$18-Parametreler!$B$17)*MAX(0,($J60)-Parametreler!$A$17)+(Parametreler!$B$19-Parametreler!$B$18)*MAX(0,($J60)-Parametreler!$A$18))-(Parametreler!$B$15*($J60-$I60)+(Parametreler!$B$16-Parametreler!$B$15)*MAX(0,($J60-$I60)-Parametreler!$A$15)+(Parametreler!$B$17-Parametreler!$B$16)*MAX(0,($J60-$I60)-Parametreler!$A$16)+(Parametreler!$B$18-Parametreler!$B$17)*MAX(0,($J60-$I60)-Parametreler!$A$17)+(Parametreler!$B$19-Parametreler!$B$18)*MAX(0,($J60-$I60)-Parametreler!$A$18)))</f>
        <v/>
      </c>
      <c r="L60" s="6">
        <f>IF($B60="","",(Parametreler!$B$15*($B60*Parametreler!$B$4)+(Parametreler!$B$16-Parametreler!$B$15)*MAX(0,($B60*Parametreler!$B$4)-Parametreler!$A$15)+(Parametreler!$B$17-Parametreler!$B$16)*MAX(0,($B60*Parametreler!$B$4)-Parametreler!$A$16)+(Parametreler!$B$18-Parametreler!$B$17)*MAX(0,($B60*Parametreler!$B$4)-Parametreler!$A$17)+(Parametreler!$B$19-Parametreler!$B$18)*MAX(0,($B60*Parametreler!$B$4)-Parametreler!$A$18))-(Parametreler!$B$15*(($B60-1)*Parametreler!$B$4)+(Parametreler!$B$16-Parametreler!$B$15)*MAX(0,(($B60-1)*Parametreler!$B$4)-Parametreler!$A$15)+(Parametreler!$B$17-Parametreler!$B$16)*MAX(0,(($B60-1)*Parametreler!$B$4)-Parametreler!$A$16)+(Parametreler!$B$18-Parametreler!$B$17)*MAX(0,(($B60-1)*Parametreler!$B$4)-Parametreler!$A$17)+(Parametreler!$B$19-Parametreler!$B$18)*MAX(0,(($B60-1)*Parametreler!$B$4)-Parametreler!$A$18)))</f>
        <v/>
      </c>
      <c r="M60" s="6">
        <f>IF($K60="","",MAX(0,$K60-$L60))</f>
        <v/>
      </c>
      <c r="N60" s="6">
        <f>IF($E60="","",MAX(0,$E60*Parametreler!$B$10-Parametreler!$B$11))</f>
        <v/>
      </c>
      <c r="O60" s="7">
        <f>IF($E60="","",$E60-$G60-$H60-$M60-$N60)</f>
        <v/>
      </c>
      <c r="P60" s="6">
        <f>IF($F60="","",$F60*Parametreler!$B$7)</f>
        <v/>
      </c>
      <c r="Q60" s="6">
        <f>IF($F60="","",$F60*Parametreler!$B$8)</f>
        <v/>
      </c>
      <c r="R60" s="7">
        <f>IF($E60="","",$E60+$P60+$Q60)</f>
        <v/>
      </c>
    </row>
    <row r="61">
      <c r="A61" s="2" t="n">
        <v>46357</v>
      </c>
      <c r="B61" s="3">
        <f>IF($A61="","",MONTH($A61))</f>
        <v/>
      </c>
      <c r="C61" s="4" t="inlineStr">
        <is>
          <t>P-005</t>
        </is>
      </c>
      <c r="D61" s="5">
        <f>IF($C61="","",VLOOKUP($C61,Personel!$A$2:$E$21,2,0))</f>
        <v/>
      </c>
      <c r="E61" s="6">
        <f>IF($C61="","",VLOOKUP($C61,Personel!$A$2:$E$21,5,0))</f>
        <v/>
      </c>
      <c r="F61" s="6">
        <f>IF($E61="","",MIN($E61,Parametreler!$B$9))</f>
        <v/>
      </c>
      <c r="G61" s="6">
        <f>IF($F61="","",$F61*Parametreler!$B$5)</f>
        <v/>
      </c>
      <c r="H61" s="6">
        <f>IF($F61="","",$F61*Parametreler!$B$6)</f>
        <v/>
      </c>
      <c r="I61" s="6">
        <f>IF($E61="","",$E61-$G61-$H61)</f>
        <v/>
      </c>
      <c r="J61" s="6">
        <f>IF($I61="","",SUMIFS($I$2:$I$121,$C$2:$C$121,$C61,$A$2:$A$121,"&lt;="&amp;$A61))</f>
        <v/>
      </c>
      <c r="K61" s="6">
        <f>IF($J61="","",(Parametreler!$B$15*($J61)+(Parametreler!$B$16-Parametreler!$B$15)*MAX(0,($J61)-Parametreler!$A$15)+(Parametreler!$B$17-Parametreler!$B$16)*MAX(0,($J61)-Parametreler!$A$16)+(Parametreler!$B$18-Parametreler!$B$17)*MAX(0,($J61)-Parametreler!$A$17)+(Parametreler!$B$19-Parametreler!$B$18)*MAX(0,($J61)-Parametreler!$A$18))-(Parametreler!$B$15*($J61-$I61)+(Parametreler!$B$16-Parametreler!$B$15)*MAX(0,($J61-$I61)-Parametreler!$A$15)+(Parametreler!$B$17-Parametreler!$B$16)*MAX(0,($J61-$I61)-Parametreler!$A$16)+(Parametreler!$B$18-Parametreler!$B$17)*MAX(0,($J61-$I61)-Parametreler!$A$17)+(Parametreler!$B$19-Parametreler!$B$18)*MAX(0,($J61-$I61)-Parametreler!$A$18)))</f>
        <v/>
      </c>
      <c r="L61" s="6">
        <f>IF($B61="","",(Parametreler!$B$15*($B61*Parametreler!$B$4)+(Parametreler!$B$16-Parametreler!$B$15)*MAX(0,($B61*Parametreler!$B$4)-Parametreler!$A$15)+(Parametreler!$B$17-Parametreler!$B$16)*MAX(0,($B61*Parametreler!$B$4)-Parametreler!$A$16)+(Parametreler!$B$18-Parametreler!$B$17)*MAX(0,($B61*Parametreler!$B$4)-Parametreler!$A$17)+(Parametreler!$B$19-Parametreler!$B$18)*MAX(0,($B61*Parametreler!$B$4)-Parametreler!$A$18))-(Parametreler!$B$15*(($B61-1)*Parametreler!$B$4)+(Parametreler!$B$16-Parametreler!$B$15)*MAX(0,(($B61-1)*Parametreler!$B$4)-Parametreler!$A$15)+(Parametreler!$B$17-Parametreler!$B$16)*MAX(0,(($B61-1)*Parametreler!$B$4)-Parametreler!$A$16)+(Parametreler!$B$18-Parametreler!$B$17)*MAX(0,(($B61-1)*Parametreler!$B$4)-Parametreler!$A$17)+(Parametreler!$B$19-Parametreler!$B$18)*MAX(0,(($B61-1)*Parametreler!$B$4)-Parametreler!$A$18)))</f>
        <v/>
      </c>
      <c r="M61" s="6">
        <f>IF($K61="","",MAX(0,$K61-$L61))</f>
        <v/>
      </c>
      <c r="N61" s="6">
        <f>IF($E61="","",MAX(0,$E61*Parametreler!$B$10-Parametreler!$B$11))</f>
        <v/>
      </c>
      <c r="O61" s="7">
        <f>IF($E61="","",$E61-$G61-$H61-$M61-$N61)</f>
        <v/>
      </c>
      <c r="P61" s="6">
        <f>IF($F61="","",$F61*Parametreler!$B$7)</f>
        <v/>
      </c>
      <c r="Q61" s="6">
        <f>IF($F61="","",$F61*Parametreler!$B$8)</f>
        <v/>
      </c>
      <c r="R61" s="7">
        <f>IF($E61="","",$E61+$P61+$Q61)</f>
        <v/>
      </c>
    </row>
    <row r="62">
      <c r="A62" s="11" t="n"/>
      <c r="B62" s="9">
        <f>IF($A62="","",MONTH($A62))</f>
        <v/>
      </c>
      <c r="C62" s="10" t="n"/>
      <c r="D62" s="11">
        <f>IF($C62="","",VLOOKUP($C62,Personel!$A$2:$E$21,2,0))</f>
        <v/>
      </c>
      <c r="E62" s="12">
        <f>IF($C62="","",VLOOKUP($C62,Personel!$A$2:$E$21,5,0))</f>
        <v/>
      </c>
      <c r="F62" s="12">
        <f>IF($E62="","",MIN($E62,Parametreler!$B$9))</f>
        <v/>
      </c>
      <c r="G62" s="12">
        <f>IF($F62="","",$F62*Parametreler!$B$5)</f>
        <v/>
      </c>
      <c r="H62" s="12">
        <f>IF($F62="","",$F62*Parametreler!$B$6)</f>
        <v/>
      </c>
      <c r="I62" s="12">
        <f>IF($E62="","",$E62-$G62-$H62)</f>
        <v/>
      </c>
      <c r="J62" s="12">
        <f>IF($I62="","",SUMIFS($I$2:$I$121,$C$2:$C$121,$C62,$A$2:$A$121,"&lt;="&amp;$A62))</f>
        <v/>
      </c>
      <c r="K62" s="12">
        <f>IF($J62="","",(Parametreler!$B$15*($J62)+(Parametreler!$B$16-Parametreler!$B$15)*MAX(0,($J62)-Parametreler!$A$15)+(Parametreler!$B$17-Parametreler!$B$16)*MAX(0,($J62)-Parametreler!$A$16)+(Parametreler!$B$18-Parametreler!$B$17)*MAX(0,($J62)-Parametreler!$A$17)+(Parametreler!$B$19-Parametreler!$B$18)*MAX(0,($J62)-Parametreler!$A$18))-(Parametreler!$B$15*($J62-$I62)+(Parametreler!$B$16-Parametreler!$B$15)*MAX(0,($J62-$I62)-Parametreler!$A$15)+(Parametreler!$B$17-Parametreler!$B$16)*MAX(0,($J62-$I62)-Parametreler!$A$16)+(Parametreler!$B$18-Parametreler!$B$17)*MAX(0,($J62-$I62)-Parametreler!$A$17)+(Parametreler!$B$19-Parametreler!$B$18)*MAX(0,($J62-$I62)-Parametreler!$A$18)))</f>
        <v/>
      </c>
      <c r="L62" s="12">
        <f>IF($B62="","",(Parametreler!$B$15*($B62*Parametreler!$B$4)+(Parametreler!$B$16-Parametreler!$B$15)*MAX(0,($B62*Parametreler!$B$4)-Parametreler!$A$15)+(Parametreler!$B$17-Parametreler!$B$16)*MAX(0,($B62*Parametreler!$B$4)-Parametreler!$A$16)+(Parametreler!$B$18-Parametreler!$B$17)*MAX(0,($B62*Parametreler!$B$4)-Parametreler!$A$17)+(Parametreler!$B$19-Parametreler!$B$18)*MAX(0,($B62*Parametreler!$B$4)-Parametreler!$A$18))-(Parametreler!$B$15*(($B62-1)*Parametreler!$B$4)+(Parametreler!$B$16-Parametreler!$B$15)*MAX(0,(($B62-1)*Parametreler!$B$4)-Parametreler!$A$15)+(Parametreler!$B$17-Parametreler!$B$16)*MAX(0,(($B62-1)*Parametreler!$B$4)-Parametreler!$A$16)+(Parametreler!$B$18-Parametreler!$B$17)*MAX(0,(($B62-1)*Parametreler!$B$4)-Parametreler!$A$17)+(Parametreler!$B$19-Parametreler!$B$18)*MAX(0,(($B62-1)*Parametreler!$B$4)-Parametreler!$A$18)))</f>
        <v/>
      </c>
      <c r="M62" s="12">
        <f>IF($K62="","",MAX(0,$K62-$L62))</f>
        <v/>
      </c>
      <c r="N62" s="12">
        <f>IF($E62="","",MAX(0,$E62*Parametreler!$B$10-Parametreler!$B$11))</f>
        <v/>
      </c>
      <c r="O62" s="13">
        <f>IF($E62="","",$E62-$G62-$H62-$M62-$N62)</f>
        <v/>
      </c>
      <c r="P62" s="12">
        <f>IF($F62="","",$F62*Parametreler!$B$7)</f>
        <v/>
      </c>
      <c r="Q62" s="12">
        <f>IF($F62="","",$F62*Parametreler!$B$8)</f>
        <v/>
      </c>
      <c r="R62" s="13">
        <f>IF($E62="","",$E62+$P62+$Q62)</f>
        <v/>
      </c>
    </row>
    <row r="63">
      <c r="A63" s="11" t="n"/>
      <c r="B63" s="9">
        <f>IF($A63="","",MONTH($A63))</f>
        <v/>
      </c>
      <c r="C63" s="10" t="n"/>
      <c r="D63" s="11">
        <f>IF($C63="","",VLOOKUP($C63,Personel!$A$2:$E$21,2,0))</f>
        <v/>
      </c>
      <c r="E63" s="12">
        <f>IF($C63="","",VLOOKUP($C63,Personel!$A$2:$E$21,5,0))</f>
        <v/>
      </c>
      <c r="F63" s="12">
        <f>IF($E63="","",MIN($E63,Parametreler!$B$9))</f>
        <v/>
      </c>
      <c r="G63" s="12">
        <f>IF($F63="","",$F63*Parametreler!$B$5)</f>
        <v/>
      </c>
      <c r="H63" s="12">
        <f>IF($F63="","",$F63*Parametreler!$B$6)</f>
        <v/>
      </c>
      <c r="I63" s="12">
        <f>IF($E63="","",$E63-$G63-$H63)</f>
        <v/>
      </c>
      <c r="J63" s="12">
        <f>IF($I63="","",SUMIFS($I$2:$I$121,$C$2:$C$121,$C63,$A$2:$A$121,"&lt;="&amp;$A63))</f>
        <v/>
      </c>
      <c r="K63" s="12">
        <f>IF($J63="","",(Parametreler!$B$15*($J63)+(Parametreler!$B$16-Parametreler!$B$15)*MAX(0,($J63)-Parametreler!$A$15)+(Parametreler!$B$17-Parametreler!$B$16)*MAX(0,($J63)-Parametreler!$A$16)+(Parametreler!$B$18-Parametreler!$B$17)*MAX(0,($J63)-Parametreler!$A$17)+(Parametreler!$B$19-Parametreler!$B$18)*MAX(0,($J63)-Parametreler!$A$18))-(Parametreler!$B$15*($J63-$I63)+(Parametreler!$B$16-Parametreler!$B$15)*MAX(0,($J63-$I63)-Parametreler!$A$15)+(Parametreler!$B$17-Parametreler!$B$16)*MAX(0,($J63-$I63)-Parametreler!$A$16)+(Parametreler!$B$18-Parametreler!$B$17)*MAX(0,($J63-$I63)-Parametreler!$A$17)+(Parametreler!$B$19-Parametreler!$B$18)*MAX(0,($J63-$I63)-Parametreler!$A$18)))</f>
        <v/>
      </c>
      <c r="L63" s="12">
        <f>IF($B63="","",(Parametreler!$B$15*($B63*Parametreler!$B$4)+(Parametreler!$B$16-Parametreler!$B$15)*MAX(0,($B63*Parametreler!$B$4)-Parametreler!$A$15)+(Parametreler!$B$17-Parametreler!$B$16)*MAX(0,($B63*Parametreler!$B$4)-Parametreler!$A$16)+(Parametreler!$B$18-Parametreler!$B$17)*MAX(0,($B63*Parametreler!$B$4)-Parametreler!$A$17)+(Parametreler!$B$19-Parametreler!$B$18)*MAX(0,($B63*Parametreler!$B$4)-Parametreler!$A$18))-(Parametreler!$B$15*(($B63-1)*Parametreler!$B$4)+(Parametreler!$B$16-Parametreler!$B$15)*MAX(0,(($B63-1)*Parametreler!$B$4)-Parametreler!$A$15)+(Parametreler!$B$17-Parametreler!$B$16)*MAX(0,(($B63-1)*Parametreler!$B$4)-Parametreler!$A$16)+(Parametreler!$B$18-Parametreler!$B$17)*MAX(0,(($B63-1)*Parametreler!$B$4)-Parametreler!$A$17)+(Parametreler!$B$19-Parametreler!$B$18)*MAX(0,(($B63-1)*Parametreler!$B$4)-Parametreler!$A$18)))</f>
        <v/>
      </c>
      <c r="M63" s="12">
        <f>IF($K63="","",MAX(0,$K63-$L63))</f>
        <v/>
      </c>
      <c r="N63" s="12">
        <f>IF($E63="","",MAX(0,$E63*Parametreler!$B$10-Parametreler!$B$11))</f>
        <v/>
      </c>
      <c r="O63" s="13">
        <f>IF($E63="","",$E63-$G63-$H63-$M63-$N63)</f>
        <v/>
      </c>
      <c r="P63" s="12">
        <f>IF($F63="","",$F63*Parametreler!$B$7)</f>
        <v/>
      </c>
      <c r="Q63" s="12">
        <f>IF($F63="","",$F63*Parametreler!$B$8)</f>
        <v/>
      </c>
      <c r="R63" s="13">
        <f>IF($E63="","",$E63+$P63+$Q63)</f>
        <v/>
      </c>
    </row>
    <row r="64">
      <c r="A64" s="11" t="n"/>
      <c r="B64" s="9">
        <f>IF($A64="","",MONTH($A64))</f>
        <v/>
      </c>
      <c r="C64" s="10" t="n"/>
      <c r="D64" s="11">
        <f>IF($C64="","",VLOOKUP($C64,Personel!$A$2:$E$21,2,0))</f>
        <v/>
      </c>
      <c r="E64" s="12">
        <f>IF($C64="","",VLOOKUP($C64,Personel!$A$2:$E$21,5,0))</f>
        <v/>
      </c>
      <c r="F64" s="12">
        <f>IF($E64="","",MIN($E64,Parametreler!$B$9))</f>
        <v/>
      </c>
      <c r="G64" s="12">
        <f>IF($F64="","",$F64*Parametreler!$B$5)</f>
        <v/>
      </c>
      <c r="H64" s="12">
        <f>IF($F64="","",$F64*Parametreler!$B$6)</f>
        <v/>
      </c>
      <c r="I64" s="12">
        <f>IF($E64="","",$E64-$G64-$H64)</f>
        <v/>
      </c>
      <c r="J64" s="12">
        <f>IF($I64="","",SUMIFS($I$2:$I$121,$C$2:$C$121,$C64,$A$2:$A$121,"&lt;="&amp;$A64))</f>
        <v/>
      </c>
      <c r="K64" s="12">
        <f>IF($J64="","",(Parametreler!$B$15*($J64)+(Parametreler!$B$16-Parametreler!$B$15)*MAX(0,($J64)-Parametreler!$A$15)+(Parametreler!$B$17-Parametreler!$B$16)*MAX(0,($J64)-Parametreler!$A$16)+(Parametreler!$B$18-Parametreler!$B$17)*MAX(0,($J64)-Parametreler!$A$17)+(Parametreler!$B$19-Parametreler!$B$18)*MAX(0,($J64)-Parametreler!$A$18))-(Parametreler!$B$15*($J64-$I64)+(Parametreler!$B$16-Parametreler!$B$15)*MAX(0,($J64-$I64)-Parametreler!$A$15)+(Parametreler!$B$17-Parametreler!$B$16)*MAX(0,($J64-$I64)-Parametreler!$A$16)+(Parametreler!$B$18-Parametreler!$B$17)*MAX(0,($J64-$I64)-Parametreler!$A$17)+(Parametreler!$B$19-Parametreler!$B$18)*MAX(0,($J64-$I64)-Parametreler!$A$18)))</f>
        <v/>
      </c>
      <c r="L64" s="12">
        <f>IF($B64="","",(Parametreler!$B$15*($B64*Parametreler!$B$4)+(Parametreler!$B$16-Parametreler!$B$15)*MAX(0,($B64*Parametreler!$B$4)-Parametreler!$A$15)+(Parametreler!$B$17-Parametreler!$B$16)*MAX(0,($B64*Parametreler!$B$4)-Parametreler!$A$16)+(Parametreler!$B$18-Parametreler!$B$17)*MAX(0,($B64*Parametreler!$B$4)-Parametreler!$A$17)+(Parametreler!$B$19-Parametreler!$B$18)*MAX(0,($B64*Parametreler!$B$4)-Parametreler!$A$18))-(Parametreler!$B$15*(($B64-1)*Parametreler!$B$4)+(Parametreler!$B$16-Parametreler!$B$15)*MAX(0,(($B64-1)*Parametreler!$B$4)-Parametreler!$A$15)+(Parametreler!$B$17-Parametreler!$B$16)*MAX(0,(($B64-1)*Parametreler!$B$4)-Parametreler!$A$16)+(Parametreler!$B$18-Parametreler!$B$17)*MAX(0,(($B64-1)*Parametreler!$B$4)-Parametreler!$A$17)+(Parametreler!$B$19-Parametreler!$B$18)*MAX(0,(($B64-1)*Parametreler!$B$4)-Parametreler!$A$18)))</f>
        <v/>
      </c>
      <c r="M64" s="12">
        <f>IF($K64="","",MAX(0,$K64-$L64))</f>
        <v/>
      </c>
      <c r="N64" s="12">
        <f>IF($E64="","",MAX(0,$E64*Parametreler!$B$10-Parametreler!$B$11))</f>
        <v/>
      </c>
      <c r="O64" s="13">
        <f>IF($E64="","",$E64-$G64-$H64-$M64-$N64)</f>
        <v/>
      </c>
      <c r="P64" s="12">
        <f>IF($F64="","",$F64*Parametreler!$B$7)</f>
        <v/>
      </c>
      <c r="Q64" s="12">
        <f>IF($F64="","",$F64*Parametreler!$B$8)</f>
        <v/>
      </c>
      <c r="R64" s="13">
        <f>IF($E64="","",$E64+$P64+$Q64)</f>
        <v/>
      </c>
    </row>
    <row r="65">
      <c r="A65" s="11" t="n"/>
      <c r="B65" s="9">
        <f>IF($A65="","",MONTH($A65))</f>
        <v/>
      </c>
      <c r="C65" s="10" t="n"/>
      <c r="D65" s="11">
        <f>IF($C65="","",VLOOKUP($C65,Personel!$A$2:$E$21,2,0))</f>
        <v/>
      </c>
      <c r="E65" s="12">
        <f>IF($C65="","",VLOOKUP($C65,Personel!$A$2:$E$21,5,0))</f>
        <v/>
      </c>
      <c r="F65" s="12">
        <f>IF($E65="","",MIN($E65,Parametreler!$B$9))</f>
        <v/>
      </c>
      <c r="G65" s="12">
        <f>IF($F65="","",$F65*Parametreler!$B$5)</f>
        <v/>
      </c>
      <c r="H65" s="12">
        <f>IF($F65="","",$F65*Parametreler!$B$6)</f>
        <v/>
      </c>
      <c r="I65" s="12">
        <f>IF($E65="","",$E65-$G65-$H65)</f>
        <v/>
      </c>
      <c r="J65" s="12">
        <f>IF($I65="","",SUMIFS($I$2:$I$121,$C$2:$C$121,$C65,$A$2:$A$121,"&lt;="&amp;$A65))</f>
        <v/>
      </c>
      <c r="K65" s="12">
        <f>IF($J65="","",(Parametreler!$B$15*($J65)+(Parametreler!$B$16-Parametreler!$B$15)*MAX(0,($J65)-Parametreler!$A$15)+(Parametreler!$B$17-Parametreler!$B$16)*MAX(0,($J65)-Parametreler!$A$16)+(Parametreler!$B$18-Parametreler!$B$17)*MAX(0,($J65)-Parametreler!$A$17)+(Parametreler!$B$19-Parametreler!$B$18)*MAX(0,($J65)-Parametreler!$A$18))-(Parametreler!$B$15*($J65-$I65)+(Parametreler!$B$16-Parametreler!$B$15)*MAX(0,($J65-$I65)-Parametreler!$A$15)+(Parametreler!$B$17-Parametreler!$B$16)*MAX(0,($J65-$I65)-Parametreler!$A$16)+(Parametreler!$B$18-Parametreler!$B$17)*MAX(0,($J65-$I65)-Parametreler!$A$17)+(Parametreler!$B$19-Parametreler!$B$18)*MAX(0,($J65-$I65)-Parametreler!$A$18)))</f>
        <v/>
      </c>
      <c r="L65" s="12">
        <f>IF($B65="","",(Parametreler!$B$15*($B65*Parametreler!$B$4)+(Parametreler!$B$16-Parametreler!$B$15)*MAX(0,($B65*Parametreler!$B$4)-Parametreler!$A$15)+(Parametreler!$B$17-Parametreler!$B$16)*MAX(0,($B65*Parametreler!$B$4)-Parametreler!$A$16)+(Parametreler!$B$18-Parametreler!$B$17)*MAX(0,($B65*Parametreler!$B$4)-Parametreler!$A$17)+(Parametreler!$B$19-Parametreler!$B$18)*MAX(0,($B65*Parametreler!$B$4)-Parametreler!$A$18))-(Parametreler!$B$15*(($B65-1)*Parametreler!$B$4)+(Parametreler!$B$16-Parametreler!$B$15)*MAX(0,(($B65-1)*Parametreler!$B$4)-Parametreler!$A$15)+(Parametreler!$B$17-Parametreler!$B$16)*MAX(0,(($B65-1)*Parametreler!$B$4)-Parametreler!$A$16)+(Parametreler!$B$18-Parametreler!$B$17)*MAX(0,(($B65-1)*Parametreler!$B$4)-Parametreler!$A$17)+(Parametreler!$B$19-Parametreler!$B$18)*MAX(0,(($B65-1)*Parametreler!$B$4)-Parametreler!$A$18)))</f>
        <v/>
      </c>
      <c r="M65" s="12">
        <f>IF($K65="","",MAX(0,$K65-$L65))</f>
        <v/>
      </c>
      <c r="N65" s="12">
        <f>IF($E65="","",MAX(0,$E65*Parametreler!$B$10-Parametreler!$B$11))</f>
        <v/>
      </c>
      <c r="O65" s="13">
        <f>IF($E65="","",$E65-$G65-$H65-$M65-$N65)</f>
        <v/>
      </c>
      <c r="P65" s="12">
        <f>IF($F65="","",$F65*Parametreler!$B$7)</f>
        <v/>
      </c>
      <c r="Q65" s="12">
        <f>IF($F65="","",$F65*Parametreler!$B$8)</f>
        <v/>
      </c>
      <c r="R65" s="13">
        <f>IF($E65="","",$E65+$P65+$Q65)</f>
        <v/>
      </c>
    </row>
    <row r="66">
      <c r="A66" s="11" t="n"/>
      <c r="B66" s="9">
        <f>IF($A66="","",MONTH($A66))</f>
        <v/>
      </c>
      <c r="C66" s="10" t="n"/>
      <c r="D66" s="11">
        <f>IF($C66="","",VLOOKUP($C66,Personel!$A$2:$E$21,2,0))</f>
        <v/>
      </c>
      <c r="E66" s="12">
        <f>IF($C66="","",VLOOKUP($C66,Personel!$A$2:$E$21,5,0))</f>
        <v/>
      </c>
      <c r="F66" s="12">
        <f>IF($E66="","",MIN($E66,Parametreler!$B$9))</f>
        <v/>
      </c>
      <c r="G66" s="12">
        <f>IF($F66="","",$F66*Parametreler!$B$5)</f>
        <v/>
      </c>
      <c r="H66" s="12">
        <f>IF($F66="","",$F66*Parametreler!$B$6)</f>
        <v/>
      </c>
      <c r="I66" s="12">
        <f>IF($E66="","",$E66-$G66-$H66)</f>
        <v/>
      </c>
      <c r="J66" s="12">
        <f>IF($I66="","",SUMIFS($I$2:$I$121,$C$2:$C$121,$C66,$A$2:$A$121,"&lt;="&amp;$A66))</f>
        <v/>
      </c>
      <c r="K66" s="12">
        <f>IF($J66="","",(Parametreler!$B$15*($J66)+(Parametreler!$B$16-Parametreler!$B$15)*MAX(0,($J66)-Parametreler!$A$15)+(Parametreler!$B$17-Parametreler!$B$16)*MAX(0,($J66)-Parametreler!$A$16)+(Parametreler!$B$18-Parametreler!$B$17)*MAX(0,($J66)-Parametreler!$A$17)+(Parametreler!$B$19-Parametreler!$B$18)*MAX(0,($J66)-Parametreler!$A$18))-(Parametreler!$B$15*($J66-$I66)+(Parametreler!$B$16-Parametreler!$B$15)*MAX(0,($J66-$I66)-Parametreler!$A$15)+(Parametreler!$B$17-Parametreler!$B$16)*MAX(0,($J66-$I66)-Parametreler!$A$16)+(Parametreler!$B$18-Parametreler!$B$17)*MAX(0,($J66-$I66)-Parametreler!$A$17)+(Parametreler!$B$19-Parametreler!$B$18)*MAX(0,($J66-$I66)-Parametreler!$A$18)))</f>
        <v/>
      </c>
      <c r="L66" s="12">
        <f>IF($B66="","",(Parametreler!$B$15*($B66*Parametreler!$B$4)+(Parametreler!$B$16-Parametreler!$B$15)*MAX(0,($B66*Parametreler!$B$4)-Parametreler!$A$15)+(Parametreler!$B$17-Parametreler!$B$16)*MAX(0,($B66*Parametreler!$B$4)-Parametreler!$A$16)+(Parametreler!$B$18-Parametreler!$B$17)*MAX(0,($B66*Parametreler!$B$4)-Parametreler!$A$17)+(Parametreler!$B$19-Parametreler!$B$18)*MAX(0,($B66*Parametreler!$B$4)-Parametreler!$A$18))-(Parametreler!$B$15*(($B66-1)*Parametreler!$B$4)+(Parametreler!$B$16-Parametreler!$B$15)*MAX(0,(($B66-1)*Parametreler!$B$4)-Parametreler!$A$15)+(Parametreler!$B$17-Parametreler!$B$16)*MAX(0,(($B66-1)*Parametreler!$B$4)-Parametreler!$A$16)+(Parametreler!$B$18-Parametreler!$B$17)*MAX(0,(($B66-1)*Parametreler!$B$4)-Parametreler!$A$17)+(Parametreler!$B$19-Parametreler!$B$18)*MAX(0,(($B66-1)*Parametreler!$B$4)-Parametreler!$A$18)))</f>
        <v/>
      </c>
      <c r="M66" s="12">
        <f>IF($K66="","",MAX(0,$K66-$L66))</f>
        <v/>
      </c>
      <c r="N66" s="12">
        <f>IF($E66="","",MAX(0,$E66*Parametreler!$B$10-Parametreler!$B$11))</f>
        <v/>
      </c>
      <c r="O66" s="13">
        <f>IF($E66="","",$E66-$G66-$H66-$M66-$N66)</f>
        <v/>
      </c>
      <c r="P66" s="12">
        <f>IF($F66="","",$F66*Parametreler!$B$7)</f>
        <v/>
      </c>
      <c r="Q66" s="12">
        <f>IF($F66="","",$F66*Parametreler!$B$8)</f>
        <v/>
      </c>
      <c r="R66" s="13">
        <f>IF($E66="","",$E66+$P66+$Q66)</f>
        <v/>
      </c>
    </row>
    <row r="67">
      <c r="A67" s="11" t="n"/>
      <c r="B67" s="9">
        <f>IF($A67="","",MONTH($A67))</f>
        <v/>
      </c>
      <c r="C67" s="10" t="n"/>
      <c r="D67" s="11">
        <f>IF($C67="","",VLOOKUP($C67,Personel!$A$2:$E$21,2,0))</f>
        <v/>
      </c>
      <c r="E67" s="12">
        <f>IF($C67="","",VLOOKUP($C67,Personel!$A$2:$E$21,5,0))</f>
        <v/>
      </c>
      <c r="F67" s="12">
        <f>IF($E67="","",MIN($E67,Parametreler!$B$9))</f>
        <v/>
      </c>
      <c r="G67" s="12">
        <f>IF($F67="","",$F67*Parametreler!$B$5)</f>
        <v/>
      </c>
      <c r="H67" s="12">
        <f>IF($F67="","",$F67*Parametreler!$B$6)</f>
        <v/>
      </c>
      <c r="I67" s="12">
        <f>IF($E67="","",$E67-$G67-$H67)</f>
        <v/>
      </c>
      <c r="J67" s="12">
        <f>IF($I67="","",SUMIFS($I$2:$I$121,$C$2:$C$121,$C67,$A$2:$A$121,"&lt;="&amp;$A67))</f>
        <v/>
      </c>
      <c r="K67" s="12">
        <f>IF($J67="","",(Parametreler!$B$15*($J67)+(Parametreler!$B$16-Parametreler!$B$15)*MAX(0,($J67)-Parametreler!$A$15)+(Parametreler!$B$17-Parametreler!$B$16)*MAX(0,($J67)-Parametreler!$A$16)+(Parametreler!$B$18-Parametreler!$B$17)*MAX(0,($J67)-Parametreler!$A$17)+(Parametreler!$B$19-Parametreler!$B$18)*MAX(0,($J67)-Parametreler!$A$18))-(Parametreler!$B$15*($J67-$I67)+(Parametreler!$B$16-Parametreler!$B$15)*MAX(0,($J67-$I67)-Parametreler!$A$15)+(Parametreler!$B$17-Parametreler!$B$16)*MAX(0,($J67-$I67)-Parametreler!$A$16)+(Parametreler!$B$18-Parametreler!$B$17)*MAX(0,($J67-$I67)-Parametreler!$A$17)+(Parametreler!$B$19-Parametreler!$B$18)*MAX(0,($J67-$I67)-Parametreler!$A$18)))</f>
        <v/>
      </c>
      <c r="L67" s="12">
        <f>IF($B67="","",(Parametreler!$B$15*($B67*Parametreler!$B$4)+(Parametreler!$B$16-Parametreler!$B$15)*MAX(0,($B67*Parametreler!$B$4)-Parametreler!$A$15)+(Parametreler!$B$17-Parametreler!$B$16)*MAX(0,($B67*Parametreler!$B$4)-Parametreler!$A$16)+(Parametreler!$B$18-Parametreler!$B$17)*MAX(0,($B67*Parametreler!$B$4)-Parametreler!$A$17)+(Parametreler!$B$19-Parametreler!$B$18)*MAX(0,($B67*Parametreler!$B$4)-Parametreler!$A$18))-(Parametreler!$B$15*(($B67-1)*Parametreler!$B$4)+(Parametreler!$B$16-Parametreler!$B$15)*MAX(0,(($B67-1)*Parametreler!$B$4)-Parametreler!$A$15)+(Parametreler!$B$17-Parametreler!$B$16)*MAX(0,(($B67-1)*Parametreler!$B$4)-Parametreler!$A$16)+(Parametreler!$B$18-Parametreler!$B$17)*MAX(0,(($B67-1)*Parametreler!$B$4)-Parametreler!$A$17)+(Parametreler!$B$19-Parametreler!$B$18)*MAX(0,(($B67-1)*Parametreler!$B$4)-Parametreler!$A$18)))</f>
        <v/>
      </c>
      <c r="M67" s="12">
        <f>IF($K67="","",MAX(0,$K67-$L67))</f>
        <v/>
      </c>
      <c r="N67" s="12">
        <f>IF($E67="","",MAX(0,$E67*Parametreler!$B$10-Parametreler!$B$11))</f>
        <v/>
      </c>
      <c r="O67" s="13">
        <f>IF($E67="","",$E67-$G67-$H67-$M67-$N67)</f>
        <v/>
      </c>
      <c r="P67" s="12">
        <f>IF($F67="","",$F67*Parametreler!$B$7)</f>
        <v/>
      </c>
      <c r="Q67" s="12">
        <f>IF($F67="","",$F67*Parametreler!$B$8)</f>
        <v/>
      </c>
      <c r="R67" s="13">
        <f>IF($E67="","",$E67+$P67+$Q67)</f>
        <v/>
      </c>
    </row>
    <row r="68">
      <c r="A68" s="11" t="n"/>
      <c r="B68" s="9">
        <f>IF($A68="","",MONTH($A68))</f>
        <v/>
      </c>
      <c r="C68" s="10" t="n"/>
      <c r="D68" s="11">
        <f>IF($C68="","",VLOOKUP($C68,Personel!$A$2:$E$21,2,0))</f>
        <v/>
      </c>
      <c r="E68" s="12">
        <f>IF($C68="","",VLOOKUP($C68,Personel!$A$2:$E$21,5,0))</f>
        <v/>
      </c>
      <c r="F68" s="12">
        <f>IF($E68="","",MIN($E68,Parametreler!$B$9))</f>
        <v/>
      </c>
      <c r="G68" s="12">
        <f>IF($F68="","",$F68*Parametreler!$B$5)</f>
        <v/>
      </c>
      <c r="H68" s="12">
        <f>IF($F68="","",$F68*Parametreler!$B$6)</f>
        <v/>
      </c>
      <c r="I68" s="12">
        <f>IF($E68="","",$E68-$G68-$H68)</f>
        <v/>
      </c>
      <c r="J68" s="12">
        <f>IF($I68="","",SUMIFS($I$2:$I$121,$C$2:$C$121,$C68,$A$2:$A$121,"&lt;="&amp;$A68))</f>
        <v/>
      </c>
      <c r="K68" s="12">
        <f>IF($J68="","",(Parametreler!$B$15*($J68)+(Parametreler!$B$16-Parametreler!$B$15)*MAX(0,($J68)-Parametreler!$A$15)+(Parametreler!$B$17-Parametreler!$B$16)*MAX(0,($J68)-Parametreler!$A$16)+(Parametreler!$B$18-Parametreler!$B$17)*MAX(0,($J68)-Parametreler!$A$17)+(Parametreler!$B$19-Parametreler!$B$18)*MAX(0,($J68)-Parametreler!$A$18))-(Parametreler!$B$15*($J68-$I68)+(Parametreler!$B$16-Parametreler!$B$15)*MAX(0,($J68-$I68)-Parametreler!$A$15)+(Parametreler!$B$17-Parametreler!$B$16)*MAX(0,($J68-$I68)-Parametreler!$A$16)+(Parametreler!$B$18-Parametreler!$B$17)*MAX(0,($J68-$I68)-Parametreler!$A$17)+(Parametreler!$B$19-Parametreler!$B$18)*MAX(0,($J68-$I68)-Parametreler!$A$18)))</f>
        <v/>
      </c>
      <c r="L68" s="12">
        <f>IF($B68="","",(Parametreler!$B$15*($B68*Parametreler!$B$4)+(Parametreler!$B$16-Parametreler!$B$15)*MAX(0,($B68*Parametreler!$B$4)-Parametreler!$A$15)+(Parametreler!$B$17-Parametreler!$B$16)*MAX(0,($B68*Parametreler!$B$4)-Parametreler!$A$16)+(Parametreler!$B$18-Parametreler!$B$17)*MAX(0,($B68*Parametreler!$B$4)-Parametreler!$A$17)+(Parametreler!$B$19-Parametreler!$B$18)*MAX(0,($B68*Parametreler!$B$4)-Parametreler!$A$18))-(Parametreler!$B$15*(($B68-1)*Parametreler!$B$4)+(Parametreler!$B$16-Parametreler!$B$15)*MAX(0,(($B68-1)*Parametreler!$B$4)-Parametreler!$A$15)+(Parametreler!$B$17-Parametreler!$B$16)*MAX(0,(($B68-1)*Parametreler!$B$4)-Parametreler!$A$16)+(Parametreler!$B$18-Parametreler!$B$17)*MAX(0,(($B68-1)*Parametreler!$B$4)-Parametreler!$A$17)+(Parametreler!$B$19-Parametreler!$B$18)*MAX(0,(($B68-1)*Parametreler!$B$4)-Parametreler!$A$18)))</f>
        <v/>
      </c>
      <c r="M68" s="12">
        <f>IF($K68="","",MAX(0,$K68-$L68))</f>
        <v/>
      </c>
      <c r="N68" s="12">
        <f>IF($E68="","",MAX(0,$E68*Parametreler!$B$10-Parametreler!$B$11))</f>
        <v/>
      </c>
      <c r="O68" s="13">
        <f>IF($E68="","",$E68-$G68-$H68-$M68-$N68)</f>
        <v/>
      </c>
      <c r="P68" s="12">
        <f>IF($F68="","",$F68*Parametreler!$B$7)</f>
        <v/>
      </c>
      <c r="Q68" s="12">
        <f>IF($F68="","",$F68*Parametreler!$B$8)</f>
        <v/>
      </c>
      <c r="R68" s="13">
        <f>IF($E68="","",$E68+$P68+$Q68)</f>
        <v/>
      </c>
    </row>
    <row r="69">
      <c r="A69" s="11" t="n"/>
      <c r="B69" s="9">
        <f>IF($A69="","",MONTH($A69))</f>
        <v/>
      </c>
      <c r="C69" s="10" t="n"/>
      <c r="D69" s="11">
        <f>IF($C69="","",VLOOKUP($C69,Personel!$A$2:$E$21,2,0))</f>
        <v/>
      </c>
      <c r="E69" s="12">
        <f>IF($C69="","",VLOOKUP($C69,Personel!$A$2:$E$21,5,0))</f>
        <v/>
      </c>
      <c r="F69" s="12">
        <f>IF($E69="","",MIN($E69,Parametreler!$B$9))</f>
        <v/>
      </c>
      <c r="G69" s="12">
        <f>IF($F69="","",$F69*Parametreler!$B$5)</f>
        <v/>
      </c>
      <c r="H69" s="12">
        <f>IF($F69="","",$F69*Parametreler!$B$6)</f>
        <v/>
      </c>
      <c r="I69" s="12">
        <f>IF($E69="","",$E69-$G69-$H69)</f>
        <v/>
      </c>
      <c r="J69" s="12">
        <f>IF($I69="","",SUMIFS($I$2:$I$121,$C$2:$C$121,$C69,$A$2:$A$121,"&lt;="&amp;$A69))</f>
        <v/>
      </c>
      <c r="K69" s="12">
        <f>IF($J69="","",(Parametreler!$B$15*($J69)+(Parametreler!$B$16-Parametreler!$B$15)*MAX(0,($J69)-Parametreler!$A$15)+(Parametreler!$B$17-Parametreler!$B$16)*MAX(0,($J69)-Parametreler!$A$16)+(Parametreler!$B$18-Parametreler!$B$17)*MAX(0,($J69)-Parametreler!$A$17)+(Parametreler!$B$19-Parametreler!$B$18)*MAX(0,($J69)-Parametreler!$A$18))-(Parametreler!$B$15*($J69-$I69)+(Parametreler!$B$16-Parametreler!$B$15)*MAX(0,($J69-$I69)-Parametreler!$A$15)+(Parametreler!$B$17-Parametreler!$B$16)*MAX(0,($J69-$I69)-Parametreler!$A$16)+(Parametreler!$B$18-Parametreler!$B$17)*MAX(0,($J69-$I69)-Parametreler!$A$17)+(Parametreler!$B$19-Parametreler!$B$18)*MAX(0,($J69-$I69)-Parametreler!$A$18)))</f>
        <v/>
      </c>
      <c r="L69" s="12">
        <f>IF($B69="","",(Parametreler!$B$15*($B69*Parametreler!$B$4)+(Parametreler!$B$16-Parametreler!$B$15)*MAX(0,($B69*Parametreler!$B$4)-Parametreler!$A$15)+(Parametreler!$B$17-Parametreler!$B$16)*MAX(0,($B69*Parametreler!$B$4)-Parametreler!$A$16)+(Parametreler!$B$18-Parametreler!$B$17)*MAX(0,($B69*Parametreler!$B$4)-Parametreler!$A$17)+(Parametreler!$B$19-Parametreler!$B$18)*MAX(0,($B69*Parametreler!$B$4)-Parametreler!$A$18))-(Parametreler!$B$15*(($B69-1)*Parametreler!$B$4)+(Parametreler!$B$16-Parametreler!$B$15)*MAX(0,(($B69-1)*Parametreler!$B$4)-Parametreler!$A$15)+(Parametreler!$B$17-Parametreler!$B$16)*MAX(0,(($B69-1)*Parametreler!$B$4)-Parametreler!$A$16)+(Parametreler!$B$18-Parametreler!$B$17)*MAX(0,(($B69-1)*Parametreler!$B$4)-Parametreler!$A$17)+(Parametreler!$B$19-Parametreler!$B$18)*MAX(0,(($B69-1)*Parametreler!$B$4)-Parametreler!$A$18)))</f>
        <v/>
      </c>
      <c r="M69" s="12">
        <f>IF($K69="","",MAX(0,$K69-$L69))</f>
        <v/>
      </c>
      <c r="N69" s="12">
        <f>IF($E69="","",MAX(0,$E69*Parametreler!$B$10-Parametreler!$B$11))</f>
        <v/>
      </c>
      <c r="O69" s="13">
        <f>IF($E69="","",$E69-$G69-$H69-$M69-$N69)</f>
        <v/>
      </c>
      <c r="P69" s="12">
        <f>IF($F69="","",$F69*Parametreler!$B$7)</f>
        <v/>
      </c>
      <c r="Q69" s="12">
        <f>IF($F69="","",$F69*Parametreler!$B$8)</f>
        <v/>
      </c>
      <c r="R69" s="13">
        <f>IF($E69="","",$E69+$P69+$Q69)</f>
        <v/>
      </c>
    </row>
    <row r="70">
      <c r="A70" s="11" t="n"/>
      <c r="B70" s="9">
        <f>IF($A70="","",MONTH($A70))</f>
        <v/>
      </c>
      <c r="C70" s="10" t="n"/>
      <c r="D70" s="11">
        <f>IF($C70="","",VLOOKUP($C70,Personel!$A$2:$E$21,2,0))</f>
        <v/>
      </c>
      <c r="E70" s="12">
        <f>IF($C70="","",VLOOKUP($C70,Personel!$A$2:$E$21,5,0))</f>
        <v/>
      </c>
      <c r="F70" s="12">
        <f>IF($E70="","",MIN($E70,Parametreler!$B$9))</f>
        <v/>
      </c>
      <c r="G70" s="12">
        <f>IF($F70="","",$F70*Parametreler!$B$5)</f>
        <v/>
      </c>
      <c r="H70" s="12">
        <f>IF($F70="","",$F70*Parametreler!$B$6)</f>
        <v/>
      </c>
      <c r="I70" s="12">
        <f>IF($E70="","",$E70-$G70-$H70)</f>
        <v/>
      </c>
      <c r="J70" s="12">
        <f>IF($I70="","",SUMIFS($I$2:$I$121,$C$2:$C$121,$C70,$A$2:$A$121,"&lt;="&amp;$A70))</f>
        <v/>
      </c>
      <c r="K70" s="12">
        <f>IF($J70="","",(Parametreler!$B$15*($J70)+(Parametreler!$B$16-Parametreler!$B$15)*MAX(0,($J70)-Parametreler!$A$15)+(Parametreler!$B$17-Parametreler!$B$16)*MAX(0,($J70)-Parametreler!$A$16)+(Parametreler!$B$18-Parametreler!$B$17)*MAX(0,($J70)-Parametreler!$A$17)+(Parametreler!$B$19-Parametreler!$B$18)*MAX(0,($J70)-Parametreler!$A$18))-(Parametreler!$B$15*($J70-$I70)+(Parametreler!$B$16-Parametreler!$B$15)*MAX(0,($J70-$I70)-Parametreler!$A$15)+(Parametreler!$B$17-Parametreler!$B$16)*MAX(0,($J70-$I70)-Parametreler!$A$16)+(Parametreler!$B$18-Parametreler!$B$17)*MAX(0,($J70-$I70)-Parametreler!$A$17)+(Parametreler!$B$19-Parametreler!$B$18)*MAX(0,($J70-$I70)-Parametreler!$A$18)))</f>
        <v/>
      </c>
      <c r="L70" s="12">
        <f>IF($B70="","",(Parametreler!$B$15*($B70*Parametreler!$B$4)+(Parametreler!$B$16-Parametreler!$B$15)*MAX(0,($B70*Parametreler!$B$4)-Parametreler!$A$15)+(Parametreler!$B$17-Parametreler!$B$16)*MAX(0,($B70*Parametreler!$B$4)-Parametreler!$A$16)+(Parametreler!$B$18-Parametreler!$B$17)*MAX(0,($B70*Parametreler!$B$4)-Parametreler!$A$17)+(Parametreler!$B$19-Parametreler!$B$18)*MAX(0,($B70*Parametreler!$B$4)-Parametreler!$A$18))-(Parametreler!$B$15*(($B70-1)*Parametreler!$B$4)+(Parametreler!$B$16-Parametreler!$B$15)*MAX(0,(($B70-1)*Parametreler!$B$4)-Parametreler!$A$15)+(Parametreler!$B$17-Parametreler!$B$16)*MAX(0,(($B70-1)*Parametreler!$B$4)-Parametreler!$A$16)+(Parametreler!$B$18-Parametreler!$B$17)*MAX(0,(($B70-1)*Parametreler!$B$4)-Parametreler!$A$17)+(Parametreler!$B$19-Parametreler!$B$18)*MAX(0,(($B70-1)*Parametreler!$B$4)-Parametreler!$A$18)))</f>
        <v/>
      </c>
      <c r="M70" s="12">
        <f>IF($K70="","",MAX(0,$K70-$L70))</f>
        <v/>
      </c>
      <c r="N70" s="12">
        <f>IF($E70="","",MAX(0,$E70*Parametreler!$B$10-Parametreler!$B$11))</f>
        <v/>
      </c>
      <c r="O70" s="13">
        <f>IF($E70="","",$E70-$G70-$H70-$M70-$N70)</f>
        <v/>
      </c>
      <c r="P70" s="12">
        <f>IF($F70="","",$F70*Parametreler!$B$7)</f>
        <v/>
      </c>
      <c r="Q70" s="12">
        <f>IF($F70="","",$F70*Parametreler!$B$8)</f>
        <v/>
      </c>
      <c r="R70" s="13">
        <f>IF($E70="","",$E70+$P70+$Q70)</f>
        <v/>
      </c>
    </row>
    <row r="71">
      <c r="A71" s="11" t="n"/>
      <c r="B71" s="9">
        <f>IF($A71="","",MONTH($A71))</f>
        <v/>
      </c>
      <c r="C71" s="10" t="n"/>
      <c r="D71" s="11">
        <f>IF($C71="","",VLOOKUP($C71,Personel!$A$2:$E$21,2,0))</f>
        <v/>
      </c>
      <c r="E71" s="12">
        <f>IF($C71="","",VLOOKUP($C71,Personel!$A$2:$E$21,5,0))</f>
        <v/>
      </c>
      <c r="F71" s="12">
        <f>IF($E71="","",MIN($E71,Parametreler!$B$9))</f>
        <v/>
      </c>
      <c r="G71" s="12">
        <f>IF($F71="","",$F71*Parametreler!$B$5)</f>
        <v/>
      </c>
      <c r="H71" s="12">
        <f>IF($F71="","",$F71*Parametreler!$B$6)</f>
        <v/>
      </c>
      <c r="I71" s="12">
        <f>IF($E71="","",$E71-$G71-$H71)</f>
        <v/>
      </c>
      <c r="J71" s="12">
        <f>IF($I71="","",SUMIFS($I$2:$I$121,$C$2:$C$121,$C71,$A$2:$A$121,"&lt;="&amp;$A71))</f>
        <v/>
      </c>
      <c r="K71" s="12">
        <f>IF($J71="","",(Parametreler!$B$15*($J71)+(Parametreler!$B$16-Parametreler!$B$15)*MAX(0,($J71)-Parametreler!$A$15)+(Parametreler!$B$17-Parametreler!$B$16)*MAX(0,($J71)-Parametreler!$A$16)+(Parametreler!$B$18-Parametreler!$B$17)*MAX(0,($J71)-Parametreler!$A$17)+(Parametreler!$B$19-Parametreler!$B$18)*MAX(0,($J71)-Parametreler!$A$18))-(Parametreler!$B$15*($J71-$I71)+(Parametreler!$B$16-Parametreler!$B$15)*MAX(0,($J71-$I71)-Parametreler!$A$15)+(Parametreler!$B$17-Parametreler!$B$16)*MAX(0,($J71-$I71)-Parametreler!$A$16)+(Parametreler!$B$18-Parametreler!$B$17)*MAX(0,($J71-$I71)-Parametreler!$A$17)+(Parametreler!$B$19-Parametreler!$B$18)*MAX(0,($J71-$I71)-Parametreler!$A$18)))</f>
        <v/>
      </c>
      <c r="L71" s="12">
        <f>IF($B71="","",(Parametreler!$B$15*($B71*Parametreler!$B$4)+(Parametreler!$B$16-Parametreler!$B$15)*MAX(0,($B71*Parametreler!$B$4)-Parametreler!$A$15)+(Parametreler!$B$17-Parametreler!$B$16)*MAX(0,($B71*Parametreler!$B$4)-Parametreler!$A$16)+(Parametreler!$B$18-Parametreler!$B$17)*MAX(0,($B71*Parametreler!$B$4)-Parametreler!$A$17)+(Parametreler!$B$19-Parametreler!$B$18)*MAX(0,($B71*Parametreler!$B$4)-Parametreler!$A$18))-(Parametreler!$B$15*(($B71-1)*Parametreler!$B$4)+(Parametreler!$B$16-Parametreler!$B$15)*MAX(0,(($B71-1)*Parametreler!$B$4)-Parametreler!$A$15)+(Parametreler!$B$17-Parametreler!$B$16)*MAX(0,(($B71-1)*Parametreler!$B$4)-Parametreler!$A$16)+(Parametreler!$B$18-Parametreler!$B$17)*MAX(0,(($B71-1)*Parametreler!$B$4)-Parametreler!$A$17)+(Parametreler!$B$19-Parametreler!$B$18)*MAX(0,(($B71-1)*Parametreler!$B$4)-Parametreler!$A$18)))</f>
        <v/>
      </c>
      <c r="M71" s="12">
        <f>IF($K71="","",MAX(0,$K71-$L71))</f>
        <v/>
      </c>
      <c r="N71" s="12">
        <f>IF($E71="","",MAX(0,$E71*Parametreler!$B$10-Parametreler!$B$11))</f>
        <v/>
      </c>
      <c r="O71" s="13">
        <f>IF($E71="","",$E71-$G71-$H71-$M71-$N71)</f>
        <v/>
      </c>
      <c r="P71" s="12">
        <f>IF($F71="","",$F71*Parametreler!$B$7)</f>
        <v/>
      </c>
      <c r="Q71" s="12">
        <f>IF($F71="","",$F71*Parametreler!$B$8)</f>
        <v/>
      </c>
      <c r="R71" s="13">
        <f>IF($E71="","",$E71+$P71+$Q71)</f>
        <v/>
      </c>
    </row>
    <row r="72">
      <c r="A72" s="11" t="n"/>
      <c r="B72" s="9">
        <f>IF($A72="","",MONTH($A72))</f>
        <v/>
      </c>
      <c r="C72" s="10" t="n"/>
      <c r="D72" s="11">
        <f>IF($C72="","",VLOOKUP($C72,Personel!$A$2:$E$21,2,0))</f>
        <v/>
      </c>
      <c r="E72" s="12">
        <f>IF($C72="","",VLOOKUP($C72,Personel!$A$2:$E$21,5,0))</f>
        <v/>
      </c>
      <c r="F72" s="12">
        <f>IF($E72="","",MIN($E72,Parametreler!$B$9))</f>
        <v/>
      </c>
      <c r="G72" s="12">
        <f>IF($F72="","",$F72*Parametreler!$B$5)</f>
        <v/>
      </c>
      <c r="H72" s="12">
        <f>IF($F72="","",$F72*Parametreler!$B$6)</f>
        <v/>
      </c>
      <c r="I72" s="12">
        <f>IF($E72="","",$E72-$G72-$H72)</f>
        <v/>
      </c>
      <c r="J72" s="12">
        <f>IF($I72="","",SUMIFS($I$2:$I$121,$C$2:$C$121,$C72,$A$2:$A$121,"&lt;="&amp;$A72))</f>
        <v/>
      </c>
      <c r="K72" s="12">
        <f>IF($J72="","",(Parametreler!$B$15*($J72)+(Parametreler!$B$16-Parametreler!$B$15)*MAX(0,($J72)-Parametreler!$A$15)+(Parametreler!$B$17-Parametreler!$B$16)*MAX(0,($J72)-Parametreler!$A$16)+(Parametreler!$B$18-Parametreler!$B$17)*MAX(0,($J72)-Parametreler!$A$17)+(Parametreler!$B$19-Parametreler!$B$18)*MAX(0,($J72)-Parametreler!$A$18))-(Parametreler!$B$15*($J72-$I72)+(Parametreler!$B$16-Parametreler!$B$15)*MAX(0,($J72-$I72)-Parametreler!$A$15)+(Parametreler!$B$17-Parametreler!$B$16)*MAX(0,($J72-$I72)-Parametreler!$A$16)+(Parametreler!$B$18-Parametreler!$B$17)*MAX(0,($J72-$I72)-Parametreler!$A$17)+(Parametreler!$B$19-Parametreler!$B$18)*MAX(0,($J72-$I72)-Parametreler!$A$18)))</f>
        <v/>
      </c>
      <c r="L72" s="12">
        <f>IF($B72="","",(Parametreler!$B$15*($B72*Parametreler!$B$4)+(Parametreler!$B$16-Parametreler!$B$15)*MAX(0,($B72*Parametreler!$B$4)-Parametreler!$A$15)+(Parametreler!$B$17-Parametreler!$B$16)*MAX(0,($B72*Parametreler!$B$4)-Parametreler!$A$16)+(Parametreler!$B$18-Parametreler!$B$17)*MAX(0,($B72*Parametreler!$B$4)-Parametreler!$A$17)+(Parametreler!$B$19-Parametreler!$B$18)*MAX(0,($B72*Parametreler!$B$4)-Parametreler!$A$18))-(Parametreler!$B$15*(($B72-1)*Parametreler!$B$4)+(Parametreler!$B$16-Parametreler!$B$15)*MAX(0,(($B72-1)*Parametreler!$B$4)-Parametreler!$A$15)+(Parametreler!$B$17-Parametreler!$B$16)*MAX(0,(($B72-1)*Parametreler!$B$4)-Parametreler!$A$16)+(Parametreler!$B$18-Parametreler!$B$17)*MAX(0,(($B72-1)*Parametreler!$B$4)-Parametreler!$A$17)+(Parametreler!$B$19-Parametreler!$B$18)*MAX(0,(($B72-1)*Parametreler!$B$4)-Parametreler!$A$18)))</f>
        <v/>
      </c>
      <c r="M72" s="12">
        <f>IF($K72="","",MAX(0,$K72-$L72))</f>
        <v/>
      </c>
      <c r="N72" s="12">
        <f>IF($E72="","",MAX(0,$E72*Parametreler!$B$10-Parametreler!$B$11))</f>
        <v/>
      </c>
      <c r="O72" s="13">
        <f>IF($E72="","",$E72-$G72-$H72-$M72-$N72)</f>
        <v/>
      </c>
      <c r="P72" s="12">
        <f>IF($F72="","",$F72*Parametreler!$B$7)</f>
        <v/>
      </c>
      <c r="Q72" s="12">
        <f>IF($F72="","",$F72*Parametreler!$B$8)</f>
        <v/>
      </c>
      <c r="R72" s="13">
        <f>IF($E72="","",$E72+$P72+$Q72)</f>
        <v/>
      </c>
    </row>
    <row r="73">
      <c r="A73" s="11" t="n"/>
      <c r="B73" s="9">
        <f>IF($A73="","",MONTH($A73))</f>
        <v/>
      </c>
      <c r="C73" s="10" t="n"/>
      <c r="D73" s="11">
        <f>IF($C73="","",VLOOKUP($C73,Personel!$A$2:$E$21,2,0))</f>
        <v/>
      </c>
      <c r="E73" s="12">
        <f>IF($C73="","",VLOOKUP($C73,Personel!$A$2:$E$21,5,0))</f>
        <v/>
      </c>
      <c r="F73" s="12">
        <f>IF($E73="","",MIN($E73,Parametreler!$B$9))</f>
        <v/>
      </c>
      <c r="G73" s="12">
        <f>IF($F73="","",$F73*Parametreler!$B$5)</f>
        <v/>
      </c>
      <c r="H73" s="12">
        <f>IF($F73="","",$F73*Parametreler!$B$6)</f>
        <v/>
      </c>
      <c r="I73" s="12">
        <f>IF($E73="","",$E73-$G73-$H73)</f>
        <v/>
      </c>
      <c r="J73" s="12">
        <f>IF($I73="","",SUMIFS($I$2:$I$121,$C$2:$C$121,$C73,$A$2:$A$121,"&lt;="&amp;$A73))</f>
        <v/>
      </c>
      <c r="K73" s="12">
        <f>IF($J73="","",(Parametreler!$B$15*($J73)+(Parametreler!$B$16-Parametreler!$B$15)*MAX(0,($J73)-Parametreler!$A$15)+(Parametreler!$B$17-Parametreler!$B$16)*MAX(0,($J73)-Parametreler!$A$16)+(Parametreler!$B$18-Parametreler!$B$17)*MAX(0,($J73)-Parametreler!$A$17)+(Parametreler!$B$19-Parametreler!$B$18)*MAX(0,($J73)-Parametreler!$A$18))-(Parametreler!$B$15*($J73-$I73)+(Parametreler!$B$16-Parametreler!$B$15)*MAX(0,($J73-$I73)-Parametreler!$A$15)+(Parametreler!$B$17-Parametreler!$B$16)*MAX(0,($J73-$I73)-Parametreler!$A$16)+(Parametreler!$B$18-Parametreler!$B$17)*MAX(0,($J73-$I73)-Parametreler!$A$17)+(Parametreler!$B$19-Parametreler!$B$18)*MAX(0,($J73-$I73)-Parametreler!$A$18)))</f>
        <v/>
      </c>
      <c r="L73" s="12">
        <f>IF($B73="","",(Parametreler!$B$15*($B73*Parametreler!$B$4)+(Parametreler!$B$16-Parametreler!$B$15)*MAX(0,($B73*Parametreler!$B$4)-Parametreler!$A$15)+(Parametreler!$B$17-Parametreler!$B$16)*MAX(0,($B73*Parametreler!$B$4)-Parametreler!$A$16)+(Parametreler!$B$18-Parametreler!$B$17)*MAX(0,($B73*Parametreler!$B$4)-Parametreler!$A$17)+(Parametreler!$B$19-Parametreler!$B$18)*MAX(0,($B73*Parametreler!$B$4)-Parametreler!$A$18))-(Parametreler!$B$15*(($B73-1)*Parametreler!$B$4)+(Parametreler!$B$16-Parametreler!$B$15)*MAX(0,(($B73-1)*Parametreler!$B$4)-Parametreler!$A$15)+(Parametreler!$B$17-Parametreler!$B$16)*MAX(0,(($B73-1)*Parametreler!$B$4)-Parametreler!$A$16)+(Parametreler!$B$18-Parametreler!$B$17)*MAX(0,(($B73-1)*Parametreler!$B$4)-Parametreler!$A$17)+(Parametreler!$B$19-Parametreler!$B$18)*MAX(0,(($B73-1)*Parametreler!$B$4)-Parametreler!$A$18)))</f>
        <v/>
      </c>
      <c r="M73" s="12">
        <f>IF($K73="","",MAX(0,$K73-$L73))</f>
        <v/>
      </c>
      <c r="N73" s="12">
        <f>IF($E73="","",MAX(0,$E73*Parametreler!$B$10-Parametreler!$B$11))</f>
        <v/>
      </c>
      <c r="O73" s="13">
        <f>IF($E73="","",$E73-$G73-$H73-$M73-$N73)</f>
        <v/>
      </c>
      <c r="P73" s="12">
        <f>IF($F73="","",$F73*Parametreler!$B$7)</f>
        <v/>
      </c>
      <c r="Q73" s="12">
        <f>IF($F73="","",$F73*Parametreler!$B$8)</f>
        <v/>
      </c>
      <c r="R73" s="13">
        <f>IF($E73="","",$E73+$P73+$Q73)</f>
        <v/>
      </c>
    </row>
    <row r="74">
      <c r="A74" s="5" t="n"/>
      <c r="B74" s="3">
        <f>IF($A74="","",MONTH($A74))</f>
        <v/>
      </c>
      <c r="C74" s="4" t="n"/>
      <c r="D74" s="5">
        <f>IF($C74="","",VLOOKUP($C74,Personel!$A$2:$E$21,2,0))</f>
        <v/>
      </c>
      <c r="E74" s="6">
        <f>IF($C74="","",VLOOKUP($C74,Personel!$A$2:$E$21,5,0))</f>
        <v/>
      </c>
      <c r="F74" s="6">
        <f>IF($E74="","",MIN($E74,Parametreler!$B$9))</f>
        <v/>
      </c>
      <c r="G74" s="6">
        <f>IF($F74="","",$F74*Parametreler!$B$5)</f>
        <v/>
      </c>
      <c r="H74" s="6">
        <f>IF($F74="","",$F74*Parametreler!$B$6)</f>
        <v/>
      </c>
      <c r="I74" s="6">
        <f>IF($E74="","",$E74-$G74-$H74)</f>
        <v/>
      </c>
      <c r="J74" s="6">
        <f>IF($I74="","",SUMIFS($I$2:$I$121,$C$2:$C$121,$C74,$A$2:$A$121,"&lt;="&amp;$A74))</f>
        <v/>
      </c>
      <c r="K74" s="6">
        <f>IF($J74="","",(Parametreler!$B$15*($J74)+(Parametreler!$B$16-Parametreler!$B$15)*MAX(0,($J74)-Parametreler!$A$15)+(Parametreler!$B$17-Parametreler!$B$16)*MAX(0,($J74)-Parametreler!$A$16)+(Parametreler!$B$18-Parametreler!$B$17)*MAX(0,($J74)-Parametreler!$A$17)+(Parametreler!$B$19-Parametreler!$B$18)*MAX(0,($J74)-Parametreler!$A$18))-(Parametreler!$B$15*($J74-$I74)+(Parametreler!$B$16-Parametreler!$B$15)*MAX(0,($J74-$I74)-Parametreler!$A$15)+(Parametreler!$B$17-Parametreler!$B$16)*MAX(0,($J74-$I74)-Parametreler!$A$16)+(Parametreler!$B$18-Parametreler!$B$17)*MAX(0,($J74-$I74)-Parametreler!$A$17)+(Parametreler!$B$19-Parametreler!$B$18)*MAX(0,($J74-$I74)-Parametreler!$A$18)))</f>
        <v/>
      </c>
      <c r="L74" s="6">
        <f>IF($B74="","",(Parametreler!$B$15*($B74*Parametreler!$B$4)+(Parametreler!$B$16-Parametreler!$B$15)*MAX(0,($B74*Parametreler!$B$4)-Parametreler!$A$15)+(Parametreler!$B$17-Parametreler!$B$16)*MAX(0,($B74*Parametreler!$B$4)-Parametreler!$A$16)+(Parametreler!$B$18-Parametreler!$B$17)*MAX(0,($B74*Parametreler!$B$4)-Parametreler!$A$17)+(Parametreler!$B$19-Parametreler!$B$18)*MAX(0,($B74*Parametreler!$B$4)-Parametreler!$A$18))-(Parametreler!$B$15*(($B74-1)*Parametreler!$B$4)+(Parametreler!$B$16-Parametreler!$B$15)*MAX(0,(($B74-1)*Parametreler!$B$4)-Parametreler!$A$15)+(Parametreler!$B$17-Parametreler!$B$16)*MAX(0,(($B74-1)*Parametreler!$B$4)-Parametreler!$A$16)+(Parametreler!$B$18-Parametreler!$B$17)*MAX(0,(($B74-1)*Parametreler!$B$4)-Parametreler!$A$17)+(Parametreler!$B$19-Parametreler!$B$18)*MAX(0,(($B74-1)*Parametreler!$B$4)-Parametreler!$A$18)))</f>
        <v/>
      </c>
      <c r="M74" s="6">
        <f>IF($K74="","",MAX(0,$K74-$L74))</f>
        <v/>
      </c>
      <c r="N74" s="6">
        <f>IF($E74="","",MAX(0,$E74*Parametreler!$B$10-Parametreler!$B$11))</f>
        <v/>
      </c>
      <c r="O74" s="7">
        <f>IF($E74="","",$E74-$G74-$H74-$M74-$N74)</f>
        <v/>
      </c>
      <c r="P74" s="6">
        <f>IF($F74="","",$F74*Parametreler!$B$7)</f>
        <v/>
      </c>
      <c r="Q74" s="6">
        <f>IF($F74="","",$F74*Parametreler!$B$8)</f>
        <v/>
      </c>
      <c r="R74" s="7">
        <f>IF($E74="","",$E74+$P74+$Q74)</f>
        <v/>
      </c>
    </row>
    <row r="75">
      <c r="A75" s="5" t="n"/>
      <c r="B75" s="3">
        <f>IF($A75="","",MONTH($A75))</f>
        <v/>
      </c>
      <c r="C75" s="4" t="n"/>
      <c r="D75" s="5">
        <f>IF($C75="","",VLOOKUP($C75,Personel!$A$2:$E$21,2,0))</f>
        <v/>
      </c>
      <c r="E75" s="6">
        <f>IF($C75="","",VLOOKUP($C75,Personel!$A$2:$E$21,5,0))</f>
        <v/>
      </c>
      <c r="F75" s="6">
        <f>IF($E75="","",MIN($E75,Parametreler!$B$9))</f>
        <v/>
      </c>
      <c r="G75" s="6">
        <f>IF($F75="","",$F75*Parametreler!$B$5)</f>
        <v/>
      </c>
      <c r="H75" s="6">
        <f>IF($F75="","",$F75*Parametreler!$B$6)</f>
        <v/>
      </c>
      <c r="I75" s="6">
        <f>IF($E75="","",$E75-$G75-$H75)</f>
        <v/>
      </c>
      <c r="J75" s="6">
        <f>IF($I75="","",SUMIFS($I$2:$I$121,$C$2:$C$121,$C75,$A$2:$A$121,"&lt;="&amp;$A75))</f>
        <v/>
      </c>
      <c r="K75" s="6">
        <f>IF($J75="","",(Parametreler!$B$15*($J75)+(Parametreler!$B$16-Parametreler!$B$15)*MAX(0,($J75)-Parametreler!$A$15)+(Parametreler!$B$17-Parametreler!$B$16)*MAX(0,($J75)-Parametreler!$A$16)+(Parametreler!$B$18-Parametreler!$B$17)*MAX(0,($J75)-Parametreler!$A$17)+(Parametreler!$B$19-Parametreler!$B$18)*MAX(0,($J75)-Parametreler!$A$18))-(Parametreler!$B$15*($J75-$I75)+(Parametreler!$B$16-Parametreler!$B$15)*MAX(0,($J75-$I75)-Parametreler!$A$15)+(Parametreler!$B$17-Parametreler!$B$16)*MAX(0,($J75-$I75)-Parametreler!$A$16)+(Parametreler!$B$18-Parametreler!$B$17)*MAX(0,($J75-$I75)-Parametreler!$A$17)+(Parametreler!$B$19-Parametreler!$B$18)*MAX(0,($J75-$I75)-Parametreler!$A$18)))</f>
        <v/>
      </c>
      <c r="L75" s="6">
        <f>IF($B75="","",(Parametreler!$B$15*($B75*Parametreler!$B$4)+(Parametreler!$B$16-Parametreler!$B$15)*MAX(0,($B75*Parametreler!$B$4)-Parametreler!$A$15)+(Parametreler!$B$17-Parametreler!$B$16)*MAX(0,($B75*Parametreler!$B$4)-Parametreler!$A$16)+(Parametreler!$B$18-Parametreler!$B$17)*MAX(0,($B75*Parametreler!$B$4)-Parametreler!$A$17)+(Parametreler!$B$19-Parametreler!$B$18)*MAX(0,($B75*Parametreler!$B$4)-Parametreler!$A$18))-(Parametreler!$B$15*(($B75-1)*Parametreler!$B$4)+(Parametreler!$B$16-Parametreler!$B$15)*MAX(0,(($B75-1)*Parametreler!$B$4)-Parametreler!$A$15)+(Parametreler!$B$17-Parametreler!$B$16)*MAX(0,(($B75-1)*Parametreler!$B$4)-Parametreler!$A$16)+(Parametreler!$B$18-Parametreler!$B$17)*MAX(0,(($B75-1)*Parametreler!$B$4)-Parametreler!$A$17)+(Parametreler!$B$19-Parametreler!$B$18)*MAX(0,(($B75-1)*Parametreler!$B$4)-Parametreler!$A$18)))</f>
        <v/>
      </c>
      <c r="M75" s="6">
        <f>IF($K75="","",MAX(0,$K75-$L75))</f>
        <v/>
      </c>
      <c r="N75" s="6">
        <f>IF($E75="","",MAX(0,$E75*Parametreler!$B$10-Parametreler!$B$11))</f>
        <v/>
      </c>
      <c r="O75" s="7">
        <f>IF($E75="","",$E75-$G75-$H75-$M75-$N75)</f>
        <v/>
      </c>
      <c r="P75" s="6">
        <f>IF($F75="","",$F75*Parametreler!$B$7)</f>
        <v/>
      </c>
      <c r="Q75" s="6">
        <f>IF($F75="","",$F75*Parametreler!$B$8)</f>
        <v/>
      </c>
      <c r="R75" s="7">
        <f>IF($E75="","",$E75+$P75+$Q75)</f>
        <v/>
      </c>
    </row>
    <row r="76">
      <c r="A76" s="5" t="n"/>
      <c r="B76" s="3">
        <f>IF($A76="","",MONTH($A76))</f>
        <v/>
      </c>
      <c r="C76" s="4" t="n"/>
      <c r="D76" s="5">
        <f>IF($C76="","",VLOOKUP($C76,Personel!$A$2:$E$21,2,0))</f>
        <v/>
      </c>
      <c r="E76" s="6">
        <f>IF($C76="","",VLOOKUP($C76,Personel!$A$2:$E$21,5,0))</f>
        <v/>
      </c>
      <c r="F76" s="6">
        <f>IF($E76="","",MIN($E76,Parametreler!$B$9))</f>
        <v/>
      </c>
      <c r="G76" s="6">
        <f>IF($F76="","",$F76*Parametreler!$B$5)</f>
        <v/>
      </c>
      <c r="H76" s="6">
        <f>IF($F76="","",$F76*Parametreler!$B$6)</f>
        <v/>
      </c>
      <c r="I76" s="6">
        <f>IF($E76="","",$E76-$G76-$H76)</f>
        <v/>
      </c>
      <c r="J76" s="6">
        <f>IF($I76="","",SUMIFS($I$2:$I$121,$C$2:$C$121,$C76,$A$2:$A$121,"&lt;="&amp;$A76))</f>
        <v/>
      </c>
      <c r="K76" s="6">
        <f>IF($J76="","",(Parametreler!$B$15*($J76)+(Parametreler!$B$16-Parametreler!$B$15)*MAX(0,($J76)-Parametreler!$A$15)+(Parametreler!$B$17-Parametreler!$B$16)*MAX(0,($J76)-Parametreler!$A$16)+(Parametreler!$B$18-Parametreler!$B$17)*MAX(0,($J76)-Parametreler!$A$17)+(Parametreler!$B$19-Parametreler!$B$18)*MAX(0,($J76)-Parametreler!$A$18))-(Parametreler!$B$15*($J76-$I76)+(Parametreler!$B$16-Parametreler!$B$15)*MAX(0,($J76-$I76)-Parametreler!$A$15)+(Parametreler!$B$17-Parametreler!$B$16)*MAX(0,($J76-$I76)-Parametreler!$A$16)+(Parametreler!$B$18-Parametreler!$B$17)*MAX(0,($J76-$I76)-Parametreler!$A$17)+(Parametreler!$B$19-Parametreler!$B$18)*MAX(0,($J76-$I76)-Parametreler!$A$18)))</f>
        <v/>
      </c>
      <c r="L76" s="6">
        <f>IF($B76="","",(Parametreler!$B$15*($B76*Parametreler!$B$4)+(Parametreler!$B$16-Parametreler!$B$15)*MAX(0,($B76*Parametreler!$B$4)-Parametreler!$A$15)+(Parametreler!$B$17-Parametreler!$B$16)*MAX(0,($B76*Parametreler!$B$4)-Parametreler!$A$16)+(Parametreler!$B$18-Parametreler!$B$17)*MAX(0,($B76*Parametreler!$B$4)-Parametreler!$A$17)+(Parametreler!$B$19-Parametreler!$B$18)*MAX(0,($B76*Parametreler!$B$4)-Parametreler!$A$18))-(Parametreler!$B$15*(($B76-1)*Parametreler!$B$4)+(Parametreler!$B$16-Parametreler!$B$15)*MAX(0,(($B76-1)*Parametreler!$B$4)-Parametreler!$A$15)+(Parametreler!$B$17-Parametreler!$B$16)*MAX(0,(($B76-1)*Parametreler!$B$4)-Parametreler!$A$16)+(Parametreler!$B$18-Parametreler!$B$17)*MAX(0,(($B76-1)*Parametreler!$B$4)-Parametreler!$A$17)+(Parametreler!$B$19-Parametreler!$B$18)*MAX(0,(($B76-1)*Parametreler!$B$4)-Parametreler!$A$18)))</f>
        <v/>
      </c>
      <c r="M76" s="6">
        <f>IF($K76="","",MAX(0,$K76-$L76))</f>
        <v/>
      </c>
      <c r="N76" s="6">
        <f>IF($E76="","",MAX(0,$E76*Parametreler!$B$10-Parametreler!$B$11))</f>
        <v/>
      </c>
      <c r="O76" s="7">
        <f>IF($E76="","",$E76-$G76-$H76-$M76-$N76)</f>
        <v/>
      </c>
      <c r="P76" s="6">
        <f>IF($F76="","",$F76*Parametreler!$B$7)</f>
        <v/>
      </c>
      <c r="Q76" s="6">
        <f>IF($F76="","",$F76*Parametreler!$B$8)</f>
        <v/>
      </c>
      <c r="R76" s="7">
        <f>IF($E76="","",$E76+$P76+$Q76)</f>
        <v/>
      </c>
    </row>
    <row r="77">
      <c r="A77" s="5" t="n"/>
      <c r="B77" s="3">
        <f>IF($A77="","",MONTH($A77))</f>
        <v/>
      </c>
      <c r="C77" s="4" t="n"/>
      <c r="D77" s="5">
        <f>IF($C77="","",VLOOKUP($C77,Personel!$A$2:$E$21,2,0))</f>
        <v/>
      </c>
      <c r="E77" s="6">
        <f>IF($C77="","",VLOOKUP($C77,Personel!$A$2:$E$21,5,0))</f>
        <v/>
      </c>
      <c r="F77" s="6">
        <f>IF($E77="","",MIN($E77,Parametreler!$B$9))</f>
        <v/>
      </c>
      <c r="G77" s="6">
        <f>IF($F77="","",$F77*Parametreler!$B$5)</f>
        <v/>
      </c>
      <c r="H77" s="6">
        <f>IF($F77="","",$F77*Parametreler!$B$6)</f>
        <v/>
      </c>
      <c r="I77" s="6">
        <f>IF($E77="","",$E77-$G77-$H77)</f>
        <v/>
      </c>
      <c r="J77" s="6">
        <f>IF($I77="","",SUMIFS($I$2:$I$121,$C$2:$C$121,$C77,$A$2:$A$121,"&lt;="&amp;$A77))</f>
        <v/>
      </c>
      <c r="K77" s="6">
        <f>IF($J77="","",(Parametreler!$B$15*($J77)+(Parametreler!$B$16-Parametreler!$B$15)*MAX(0,($J77)-Parametreler!$A$15)+(Parametreler!$B$17-Parametreler!$B$16)*MAX(0,($J77)-Parametreler!$A$16)+(Parametreler!$B$18-Parametreler!$B$17)*MAX(0,($J77)-Parametreler!$A$17)+(Parametreler!$B$19-Parametreler!$B$18)*MAX(0,($J77)-Parametreler!$A$18))-(Parametreler!$B$15*($J77-$I77)+(Parametreler!$B$16-Parametreler!$B$15)*MAX(0,($J77-$I77)-Parametreler!$A$15)+(Parametreler!$B$17-Parametreler!$B$16)*MAX(0,($J77-$I77)-Parametreler!$A$16)+(Parametreler!$B$18-Parametreler!$B$17)*MAX(0,($J77-$I77)-Parametreler!$A$17)+(Parametreler!$B$19-Parametreler!$B$18)*MAX(0,($J77-$I77)-Parametreler!$A$18)))</f>
        <v/>
      </c>
      <c r="L77" s="6">
        <f>IF($B77="","",(Parametreler!$B$15*($B77*Parametreler!$B$4)+(Parametreler!$B$16-Parametreler!$B$15)*MAX(0,($B77*Parametreler!$B$4)-Parametreler!$A$15)+(Parametreler!$B$17-Parametreler!$B$16)*MAX(0,($B77*Parametreler!$B$4)-Parametreler!$A$16)+(Parametreler!$B$18-Parametreler!$B$17)*MAX(0,($B77*Parametreler!$B$4)-Parametreler!$A$17)+(Parametreler!$B$19-Parametreler!$B$18)*MAX(0,($B77*Parametreler!$B$4)-Parametreler!$A$18))-(Parametreler!$B$15*(($B77-1)*Parametreler!$B$4)+(Parametreler!$B$16-Parametreler!$B$15)*MAX(0,(($B77-1)*Parametreler!$B$4)-Parametreler!$A$15)+(Parametreler!$B$17-Parametreler!$B$16)*MAX(0,(($B77-1)*Parametreler!$B$4)-Parametreler!$A$16)+(Parametreler!$B$18-Parametreler!$B$17)*MAX(0,(($B77-1)*Parametreler!$B$4)-Parametreler!$A$17)+(Parametreler!$B$19-Parametreler!$B$18)*MAX(0,(($B77-1)*Parametreler!$B$4)-Parametreler!$A$18)))</f>
        <v/>
      </c>
      <c r="M77" s="6">
        <f>IF($K77="","",MAX(0,$K77-$L77))</f>
        <v/>
      </c>
      <c r="N77" s="6">
        <f>IF($E77="","",MAX(0,$E77*Parametreler!$B$10-Parametreler!$B$11))</f>
        <v/>
      </c>
      <c r="O77" s="7">
        <f>IF($E77="","",$E77-$G77-$H77-$M77-$N77)</f>
        <v/>
      </c>
      <c r="P77" s="6">
        <f>IF($F77="","",$F77*Parametreler!$B$7)</f>
        <v/>
      </c>
      <c r="Q77" s="6">
        <f>IF($F77="","",$F77*Parametreler!$B$8)</f>
        <v/>
      </c>
      <c r="R77" s="7">
        <f>IF($E77="","",$E77+$P77+$Q77)</f>
        <v/>
      </c>
    </row>
    <row r="78">
      <c r="A78" s="5" t="n"/>
      <c r="B78" s="3">
        <f>IF($A78="","",MONTH($A78))</f>
        <v/>
      </c>
      <c r="C78" s="4" t="n"/>
      <c r="D78" s="5">
        <f>IF($C78="","",VLOOKUP($C78,Personel!$A$2:$E$21,2,0))</f>
        <v/>
      </c>
      <c r="E78" s="6">
        <f>IF($C78="","",VLOOKUP($C78,Personel!$A$2:$E$21,5,0))</f>
        <v/>
      </c>
      <c r="F78" s="6">
        <f>IF($E78="","",MIN($E78,Parametreler!$B$9))</f>
        <v/>
      </c>
      <c r="G78" s="6">
        <f>IF($F78="","",$F78*Parametreler!$B$5)</f>
        <v/>
      </c>
      <c r="H78" s="6">
        <f>IF($F78="","",$F78*Parametreler!$B$6)</f>
        <v/>
      </c>
      <c r="I78" s="6">
        <f>IF($E78="","",$E78-$G78-$H78)</f>
        <v/>
      </c>
      <c r="J78" s="6">
        <f>IF($I78="","",SUMIFS($I$2:$I$121,$C$2:$C$121,$C78,$A$2:$A$121,"&lt;="&amp;$A78))</f>
        <v/>
      </c>
      <c r="K78" s="6">
        <f>IF($J78="","",(Parametreler!$B$15*($J78)+(Parametreler!$B$16-Parametreler!$B$15)*MAX(0,($J78)-Parametreler!$A$15)+(Parametreler!$B$17-Parametreler!$B$16)*MAX(0,($J78)-Parametreler!$A$16)+(Parametreler!$B$18-Parametreler!$B$17)*MAX(0,($J78)-Parametreler!$A$17)+(Parametreler!$B$19-Parametreler!$B$18)*MAX(0,($J78)-Parametreler!$A$18))-(Parametreler!$B$15*($J78-$I78)+(Parametreler!$B$16-Parametreler!$B$15)*MAX(0,($J78-$I78)-Parametreler!$A$15)+(Parametreler!$B$17-Parametreler!$B$16)*MAX(0,($J78-$I78)-Parametreler!$A$16)+(Parametreler!$B$18-Parametreler!$B$17)*MAX(0,($J78-$I78)-Parametreler!$A$17)+(Parametreler!$B$19-Parametreler!$B$18)*MAX(0,($J78-$I78)-Parametreler!$A$18)))</f>
        <v/>
      </c>
      <c r="L78" s="6">
        <f>IF($B78="","",(Parametreler!$B$15*($B78*Parametreler!$B$4)+(Parametreler!$B$16-Parametreler!$B$15)*MAX(0,($B78*Parametreler!$B$4)-Parametreler!$A$15)+(Parametreler!$B$17-Parametreler!$B$16)*MAX(0,($B78*Parametreler!$B$4)-Parametreler!$A$16)+(Parametreler!$B$18-Parametreler!$B$17)*MAX(0,($B78*Parametreler!$B$4)-Parametreler!$A$17)+(Parametreler!$B$19-Parametreler!$B$18)*MAX(0,($B78*Parametreler!$B$4)-Parametreler!$A$18))-(Parametreler!$B$15*(($B78-1)*Parametreler!$B$4)+(Parametreler!$B$16-Parametreler!$B$15)*MAX(0,(($B78-1)*Parametreler!$B$4)-Parametreler!$A$15)+(Parametreler!$B$17-Parametreler!$B$16)*MAX(0,(($B78-1)*Parametreler!$B$4)-Parametreler!$A$16)+(Parametreler!$B$18-Parametreler!$B$17)*MAX(0,(($B78-1)*Parametreler!$B$4)-Parametreler!$A$17)+(Parametreler!$B$19-Parametreler!$B$18)*MAX(0,(($B78-1)*Parametreler!$B$4)-Parametreler!$A$18)))</f>
        <v/>
      </c>
      <c r="M78" s="6">
        <f>IF($K78="","",MAX(0,$K78-$L78))</f>
        <v/>
      </c>
      <c r="N78" s="6">
        <f>IF($E78="","",MAX(0,$E78*Parametreler!$B$10-Parametreler!$B$11))</f>
        <v/>
      </c>
      <c r="O78" s="7">
        <f>IF($E78="","",$E78-$G78-$H78-$M78-$N78)</f>
        <v/>
      </c>
      <c r="P78" s="6">
        <f>IF($F78="","",$F78*Parametreler!$B$7)</f>
        <v/>
      </c>
      <c r="Q78" s="6">
        <f>IF($F78="","",$F78*Parametreler!$B$8)</f>
        <v/>
      </c>
      <c r="R78" s="7">
        <f>IF($E78="","",$E78+$P78+$Q78)</f>
        <v/>
      </c>
    </row>
    <row r="79">
      <c r="A79" s="5" t="n"/>
      <c r="B79" s="3">
        <f>IF($A79="","",MONTH($A79))</f>
        <v/>
      </c>
      <c r="C79" s="4" t="n"/>
      <c r="D79" s="5">
        <f>IF($C79="","",VLOOKUP($C79,Personel!$A$2:$E$21,2,0))</f>
        <v/>
      </c>
      <c r="E79" s="6">
        <f>IF($C79="","",VLOOKUP($C79,Personel!$A$2:$E$21,5,0))</f>
        <v/>
      </c>
      <c r="F79" s="6">
        <f>IF($E79="","",MIN($E79,Parametreler!$B$9))</f>
        <v/>
      </c>
      <c r="G79" s="6">
        <f>IF($F79="","",$F79*Parametreler!$B$5)</f>
        <v/>
      </c>
      <c r="H79" s="6">
        <f>IF($F79="","",$F79*Parametreler!$B$6)</f>
        <v/>
      </c>
      <c r="I79" s="6">
        <f>IF($E79="","",$E79-$G79-$H79)</f>
        <v/>
      </c>
      <c r="J79" s="6">
        <f>IF($I79="","",SUMIFS($I$2:$I$121,$C$2:$C$121,$C79,$A$2:$A$121,"&lt;="&amp;$A79))</f>
        <v/>
      </c>
      <c r="K79" s="6">
        <f>IF($J79="","",(Parametreler!$B$15*($J79)+(Parametreler!$B$16-Parametreler!$B$15)*MAX(0,($J79)-Parametreler!$A$15)+(Parametreler!$B$17-Parametreler!$B$16)*MAX(0,($J79)-Parametreler!$A$16)+(Parametreler!$B$18-Parametreler!$B$17)*MAX(0,($J79)-Parametreler!$A$17)+(Parametreler!$B$19-Parametreler!$B$18)*MAX(0,($J79)-Parametreler!$A$18))-(Parametreler!$B$15*($J79-$I79)+(Parametreler!$B$16-Parametreler!$B$15)*MAX(0,($J79-$I79)-Parametreler!$A$15)+(Parametreler!$B$17-Parametreler!$B$16)*MAX(0,($J79-$I79)-Parametreler!$A$16)+(Parametreler!$B$18-Parametreler!$B$17)*MAX(0,($J79-$I79)-Parametreler!$A$17)+(Parametreler!$B$19-Parametreler!$B$18)*MAX(0,($J79-$I79)-Parametreler!$A$18)))</f>
        <v/>
      </c>
      <c r="L79" s="6">
        <f>IF($B79="","",(Parametreler!$B$15*($B79*Parametreler!$B$4)+(Parametreler!$B$16-Parametreler!$B$15)*MAX(0,($B79*Parametreler!$B$4)-Parametreler!$A$15)+(Parametreler!$B$17-Parametreler!$B$16)*MAX(0,($B79*Parametreler!$B$4)-Parametreler!$A$16)+(Parametreler!$B$18-Parametreler!$B$17)*MAX(0,($B79*Parametreler!$B$4)-Parametreler!$A$17)+(Parametreler!$B$19-Parametreler!$B$18)*MAX(0,($B79*Parametreler!$B$4)-Parametreler!$A$18))-(Parametreler!$B$15*(($B79-1)*Parametreler!$B$4)+(Parametreler!$B$16-Parametreler!$B$15)*MAX(0,(($B79-1)*Parametreler!$B$4)-Parametreler!$A$15)+(Parametreler!$B$17-Parametreler!$B$16)*MAX(0,(($B79-1)*Parametreler!$B$4)-Parametreler!$A$16)+(Parametreler!$B$18-Parametreler!$B$17)*MAX(0,(($B79-1)*Parametreler!$B$4)-Parametreler!$A$17)+(Parametreler!$B$19-Parametreler!$B$18)*MAX(0,(($B79-1)*Parametreler!$B$4)-Parametreler!$A$18)))</f>
        <v/>
      </c>
      <c r="M79" s="6">
        <f>IF($K79="","",MAX(0,$K79-$L79))</f>
        <v/>
      </c>
      <c r="N79" s="6">
        <f>IF($E79="","",MAX(0,$E79*Parametreler!$B$10-Parametreler!$B$11))</f>
        <v/>
      </c>
      <c r="O79" s="7">
        <f>IF($E79="","",$E79-$G79-$H79-$M79-$N79)</f>
        <v/>
      </c>
      <c r="P79" s="6">
        <f>IF($F79="","",$F79*Parametreler!$B$7)</f>
        <v/>
      </c>
      <c r="Q79" s="6">
        <f>IF($F79="","",$F79*Parametreler!$B$8)</f>
        <v/>
      </c>
      <c r="R79" s="7">
        <f>IF($E79="","",$E79+$P79+$Q79)</f>
        <v/>
      </c>
    </row>
    <row r="80">
      <c r="A80" s="5" t="n"/>
      <c r="B80" s="3">
        <f>IF($A80="","",MONTH($A80))</f>
        <v/>
      </c>
      <c r="C80" s="4" t="n"/>
      <c r="D80" s="5">
        <f>IF($C80="","",VLOOKUP($C80,Personel!$A$2:$E$21,2,0))</f>
        <v/>
      </c>
      <c r="E80" s="6">
        <f>IF($C80="","",VLOOKUP($C80,Personel!$A$2:$E$21,5,0))</f>
        <v/>
      </c>
      <c r="F80" s="6">
        <f>IF($E80="","",MIN($E80,Parametreler!$B$9))</f>
        <v/>
      </c>
      <c r="G80" s="6">
        <f>IF($F80="","",$F80*Parametreler!$B$5)</f>
        <v/>
      </c>
      <c r="H80" s="6">
        <f>IF($F80="","",$F80*Parametreler!$B$6)</f>
        <v/>
      </c>
      <c r="I80" s="6">
        <f>IF($E80="","",$E80-$G80-$H80)</f>
        <v/>
      </c>
      <c r="J80" s="6">
        <f>IF($I80="","",SUMIFS($I$2:$I$121,$C$2:$C$121,$C80,$A$2:$A$121,"&lt;="&amp;$A80))</f>
        <v/>
      </c>
      <c r="K80" s="6">
        <f>IF($J80="","",(Parametreler!$B$15*($J80)+(Parametreler!$B$16-Parametreler!$B$15)*MAX(0,($J80)-Parametreler!$A$15)+(Parametreler!$B$17-Parametreler!$B$16)*MAX(0,($J80)-Parametreler!$A$16)+(Parametreler!$B$18-Parametreler!$B$17)*MAX(0,($J80)-Parametreler!$A$17)+(Parametreler!$B$19-Parametreler!$B$18)*MAX(0,($J80)-Parametreler!$A$18))-(Parametreler!$B$15*($J80-$I80)+(Parametreler!$B$16-Parametreler!$B$15)*MAX(0,($J80-$I80)-Parametreler!$A$15)+(Parametreler!$B$17-Parametreler!$B$16)*MAX(0,($J80-$I80)-Parametreler!$A$16)+(Parametreler!$B$18-Parametreler!$B$17)*MAX(0,($J80-$I80)-Parametreler!$A$17)+(Parametreler!$B$19-Parametreler!$B$18)*MAX(0,($J80-$I80)-Parametreler!$A$18)))</f>
        <v/>
      </c>
      <c r="L80" s="6">
        <f>IF($B80="","",(Parametreler!$B$15*($B80*Parametreler!$B$4)+(Parametreler!$B$16-Parametreler!$B$15)*MAX(0,($B80*Parametreler!$B$4)-Parametreler!$A$15)+(Parametreler!$B$17-Parametreler!$B$16)*MAX(0,($B80*Parametreler!$B$4)-Parametreler!$A$16)+(Parametreler!$B$18-Parametreler!$B$17)*MAX(0,($B80*Parametreler!$B$4)-Parametreler!$A$17)+(Parametreler!$B$19-Parametreler!$B$18)*MAX(0,($B80*Parametreler!$B$4)-Parametreler!$A$18))-(Parametreler!$B$15*(($B80-1)*Parametreler!$B$4)+(Parametreler!$B$16-Parametreler!$B$15)*MAX(0,(($B80-1)*Parametreler!$B$4)-Parametreler!$A$15)+(Parametreler!$B$17-Parametreler!$B$16)*MAX(0,(($B80-1)*Parametreler!$B$4)-Parametreler!$A$16)+(Parametreler!$B$18-Parametreler!$B$17)*MAX(0,(($B80-1)*Parametreler!$B$4)-Parametreler!$A$17)+(Parametreler!$B$19-Parametreler!$B$18)*MAX(0,(($B80-1)*Parametreler!$B$4)-Parametreler!$A$18)))</f>
        <v/>
      </c>
      <c r="M80" s="6">
        <f>IF($K80="","",MAX(0,$K80-$L80))</f>
        <v/>
      </c>
      <c r="N80" s="6">
        <f>IF($E80="","",MAX(0,$E80*Parametreler!$B$10-Parametreler!$B$11))</f>
        <v/>
      </c>
      <c r="O80" s="7">
        <f>IF($E80="","",$E80-$G80-$H80-$M80-$N80)</f>
        <v/>
      </c>
      <c r="P80" s="6">
        <f>IF($F80="","",$F80*Parametreler!$B$7)</f>
        <v/>
      </c>
      <c r="Q80" s="6">
        <f>IF($F80="","",$F80*Parametreler!$B$8)</f>
        <v/>
      </c>
      <c r="R80" s="7">
        <f>IF($E80="","",$E80+$P80+$Q80)</f>
        <v/>
      </c>
    </row>
    <row r="81">
      <c r="A81" s="5" t="n"/>
      <c r="B81" s="3">
        <f>IF($A81="","",MONTH($A81))</f>
        <v/>
      </c>
      <c r="C81" s="4" t="n"/>
      <c r="D81" s="5">
        <f>IF($C81="","",VLOOKUP($C81,Personel!$A$2:$E$21,2,0))</f>
        <v/>
      </c>
      <c r="E81" s="6">
        <f>IF($C81="","",VLOOKUP($C81,Personel!$A$2:$E$21,5,0))</f>
        <v/>
      </c>
      <c r="F81" s="6">
        <f>IF($E81="","",MIN($E81,Parametreler!$B$9))</f>
        <v/>
      </c>
      <c r="G81" s="6">
        <f>IF($F81="","",$F81*Parametreler!$B$5)</f>
        <v/>
      </c>
      <c r="H81" s="6">
        <f>IF($F81="","",$F81*Parametreler!$B$6)</f>
        <v/>
      </c>
      <c r="I81" s="6">
        <f>IF($E81="","",$E81-$G81-$H81)</f>
        <v/>
      </c>
      <c r="J81" s="6">
        <f>IF($I81="","",SUMIFS($I$2:$I$121,$C$2:$C$121,$C81,$A$2:$A$121,"&lt;="&amp;$A81))</f>
        <v/>
      </c>
      <c r="K81" s="6">
        <f>IF($J81="","",(Parametreler!$B$15*($J81)+(Parametreler!$B$16-Parametreler!$B$15)*MAX(0,($J81)-Parametreler!$A$15)+(Parametreler!$B$17-Parametreler!$B$16)*MAX(0,($J81)-Parametreler!$A$16)+(Parametreler!$B$18-Parametreler!$B$17)*MAX(0,($J81)-Parametreler!$A$17)+(Parametreler!$B$19-Parametreler!$B$18)*MAX(0,($J81)-Parametreler!$A$18))-(Parametreler!$B$15*($J81-$I81)+(Parametreler!$B$16-Parametreler!$B$15)*MAX(0,($J81-$I81)-Parametreler!$A$15)+(Parametreler!$B$17-Parametreler!$B$16)*MAX(0,($J81-$I81)-Parametreler!$A$16)+(Parametreler!$B$18-Parametreler!$B$17)*MAX(0,($J81-$I81)-Parametreler!$A$17)+(Parametreler!$B$19-Parametreler!$B$18)*MAX(0,($J81-$I81)-Parametreler!$A$18)))</f>
        <v/>
      </c>
      <c r="L81" s="6">
        <f>IF($B81="","",(Parametreler!$B$15*($B81*Parametreler!$B$4)+(Parametreler!$B$16-Parametreler!$B$15)*MAX(0,($B81*Parametreler!$B$4)-Parametreler!$A$15)+(Parametreler!$B$17-Parametreler!$B$16)*MAX(0,($B81*Parametreler!$B$4)-Parametreler!$A$16)+(Parametreler!$B$18-Parametreler!$B$17)*MAX(0,($B81*Parametreler!$B$4)-Parametreler!$A$17)+(Parametreler!$B$19-Parametreler!$B$18)*MAX(0,($B81*Parametreler!$B$4)-Parametreler!$A$18))-(Parametreler!$B$15*(($B81-1)*Parametreler!$B$4)+(Parametreler!$B$16-Parametreler!$B$15)*MAX(0,(($B81-1)*Parametreler!$B$4)-Parametreler!$A$15)+(Parametreler!$B$17-Parametreler!$B$16)*MAX(0,(($B81-1)*Parametreler!$B$4)-Parametreler!$A$16)+(Parametreler!$B$18-Parametreler!$B$17)*MAX(0,(($B81-1)*Parametreler!$B$4)-Parametreler!$A$17)+(Parametreler!$B$19-Parametreler!$B$18)*MAX(0,(($B81-1)*Parametreler!$B$4)-Parametreler!$A$18)))</f>
        <v/>
      </c>
      <c r="M81" s="6">
        <f>IF($K81="","",MAX(0,$K81-$L81))</f>
        <v/>
      </c>
      <c r="N81" s="6">
        <f>IF($E81="","",MAX(0,$E81*Parametreler!$B$10-Parametreler!$B$11))</f>
        <v/>
      </c>
      <c r="O81" s="7">
        <f>IF($E81="","",$E81-$G81-$H81-$M81-$N81)</f>
        <v/>
      </c>
      <c r="P81" s="6">
        <f>IF($F81="","",$F81*Parametreler!$B$7)</f>
        <v/>
      </c>
      <c r="Q81" s="6">
        <f>IF($F81="","",$F81*Parametreler!$B$8)</f>
        <v/>
      </c>
      <c r="R81" s="7">
        <f>IF($E81="","",$E81+$P81+$Q81)</f>
        <v/>
      </c>
    </row>
    <row r="82">
      <c r="A82" s="5" t="n"/>
      <c r="B82" s="3">
        <f>IF($A82="","",MONTH($A82))</f>
        <v/>
      </c>
      <c r="C82" s="4" t="n"/>
      <c r="D82" s="5">
        <f>IF($C82="","",VLOOKUP($C82,Personel!$A$2:$E$21,2,0))</f>
        <v/>
      </c>
      <c r="E82" s="6">
        <f>IF($C82="","",VLOOKUP($C82,Personel!$A$2:$E$21,5,0))</f>
        <v/>
      </c>
      <c r="F82" s="6">
        <f>IF($E82="","",MIN($E82,Parametreler!$B$9))</f>
        <v/>
      </c>
      <c r="G82" s="6">
        <f>IF($F82="","",$F82*Parametreler!$B$5)</f>
        <v/>
      </c>
      <c r="H82" s="6">
        <f>IF($F82="","",$F82*Parametreler!$B$6)</f>
        <v/>
      </c>
      <c r="I82" s="6">
        <f>IF($E82="","",$E82-$G82-$H82)</f>
        <v/>
      </c>
      <c r="J82" s="6">
        <f>IF($I82="","",SUMIFS($I$2:$I$121,$C$2:$C$121,$C82,$A$2:$A$121,"&lt;="&amp;$A82))</f>
        <v/>
      </c>
      <c r="K82" s="6">
        <f>IF($J82="","",(Parametreler!$B$15*($J82)+(Parametreler!$B$16-Parametreler!$B$15)*MAX(0,($J82)-Parametreler!$A$15)+(Parametreler!$B$17-Parametreler!$B$16)*MAX(0,($J82)-Parametreler!$A$16)+(Parametreler!$B$18-Parametreler!$B$17)*MAX(0,($J82)-Parametreler!$A$17)+(Parametreler!$B$19-Parametreler!$B$18)*MAX(0,($J82)-Parametreler!$A$18))-(Parametreler!$B$15*($J82-$I82)+(Parametreler!$B$16-Parametreler!$B$15)*MAX(0,($J82-$I82)-Parametreler!$A$15)+(Parametreler!$B$17-Parametreler!$B$16)*MAX(0,($J82-$I82)-Parametreler!$A$16)+(Parametreler!$B$18-Parametreler!$B$17)*MAX(0,($J82-$I82)-Parametreler!$A$17)+(Parametreler!$B$19-Parametreler!$B$18)*MAX(0,($J82-$I82)-Parametreler!$A$18)))</f>
        <v/>
      </c>
      <c r="L82" s="6">
        <f>IF($B82="","",(Parametreler!$B$15*($B82*Parametreler!$B$4)+(Parametreler!$B$16-Parametreler!$B$15)*MAX(0,($B82*Parametreler!$B$4)-Parametreler!$A$15)+(Parametreler!$B$17-Parametreler!$B$16)*MAX(0,($B82*Parametreler!$B$4)-Parametreler!$A$16)+(Parametreler!$B$18-Parametreler!$B$17)*MAX(0,($B82*Parametreler!$B$4)-Parametreler!$A$17)+(Parametreler!$B$19-Parametreler!$B$18)*MAX(0,($B82*Parametreler!$B$4)-Parametreler!$A$18))-(Parametreler!$B$15*(($B82-1)*Parametreler!$B$4)+(Parametreler!$B$16-Parametreler!$B$15)*MAX(0,(($B82-1)*Parametreler!$B$4)-Parametreler!$A$15)+(Parametreler!$B$17-Parametreler!$B$16)*MAX(0,(($B82-1)*Parametreler!$B$4)-Parametreler!$A$16)+(Parametreler!$B$18-Parametreler!$B$17)*MAX(0,(($B82-1)*Parametreler!$B$4)-Parametreler!$A$17)+(Parametreler!$B$19-Parametreler!$B$18)*MAX(0,(($B82-1)*Parametreler!$B$4)-Parametreler!$A$18)))</f>
        <v/>
      </c>
      <c r="M82" s="6">
        <f>IF($K82="","",MAX(0,$K82-$L82))</f>
        <v/>
      </c>
      <c r="N82" s="6">
        <f>IF($E82="","",MAX(0,$E82*Parametreler!$B$10-Parametreler!$B$11))</f>
        <v/>
      </c>
      <c r="O82" s="7">
        <f>IF($E82="","",$E82-$G82-$H82-$M82-$N82)</f>
        <v/>
      </c>
      <c r="P82" s="6">
        <f>IF($F82="","",$F82*Parametreler!$B$7)</f>
        <v/>
      </c>
      <c r="Q82" s="6">
        <f>IF($F82="","",$F82*Parametreler!$B$8)</f>
        <v/>
      </c>
      <c r="R82" s="7">
        <f>IF($E82="","",$E82+$P82+$Q82)</f>
        <v/>
      </c>
    </row>
    <row r="83">
      <c r="A83" s="5" t="n"/>
      <c r="B83" s="3">
        <f>IF($A83="","",MONTH($A83))</f>
        <v/>
      </c>
      <c r="C83" s="4" t="n"/>
      <c r="D83" s="5">
        <f>IF($C83="","",VLOOKUP($C83,Personel!$A$2:$E$21,2,0))</f>
        <v/>
      </c>
      <c r="E83" s="6">
        <f>IF($C83="","",VLOOKUP($C83,Personel!$A$2:$E$21,5,0))</f>
        <v/>
      </c>
      <c r="F83" s="6">
        <f>IF($E83="","",MIN($E83,Parametreler!$B$9))</f>
        <v/>
      </c>
      <c r="G83" s="6">
        <f>IF($F83="","",$F83*Parametreler!$B$5)</f>
        <v/>
      </c>
      <c r="H83" s="6">
        <f>IF($F83="","",$F83*Parametreler!$B$6)</f>
        <v/>
      </c>
      <c r="I83" s="6">
        <f>IF($E83="","",$E83-$G83-$H83)</f>
        <v/>
      </c>
      <c r="J83" s="6">
        <f>IF($I83="","",SUMIFS($I$2:$I$121,$C$2:$C$121,$C83,$A$2:$A$121,"&lt;="&amp;$A83))</f>
        <v/>
      </c>
      <c r="K83" s="6">
        <f>IF($J83="","",(Parametreler!$B$15*($J83)+(Parametreler!$B$16-Parametreler!$B$15)*MAX(0,($J83)-Parametreler!$A$15)+(Parametreler!$B$17-Parametreler!$B$16)*MAX(0,($J83)-Parametreler!$A$16)+(Parametreler!$B$18-Parametreler!$B$17)*MAX(0,($J83)-Parametreler!$A$17)+(Parametreler!$B$19-Parametreler!$B$18)*MAX(0,($J83)-Parametreler!$A$18))-(Parametreler!$B$15*($J83-$I83)+(Parametreler!$B$16-Parametreler!$B$15)*MAX(0,($J83-$I83)-Parametreler!$A$15)+(Parametreler!$B$17-Parametreler!$B$16)*MAX(0,($J83-$I83)-Parametreler!$A$16)+(Parametreler!$B$18-Parametreler!$B$17)*MAX(0,($J83-$I83)-Parametreler!$A$17)+(Parametreler!$B$19-Parametreler!$B$18)*MAX(0,($J83-$I83)-Parametreler!$A$18)))</f>
        <v/>
      </c>
      <c r="L83" s="6">
        <f>IF($B83="","",(Parametreler!$B$15*($B83*Parametreler!$B$4)+(Parametreler!$B$16-Parametreler!$B$15)*MAX(0,($B83*Parametreler!$B$4)-Parametreler!$A$15)+(Parametreler!$B$17-Parametreler!$B$16)*MAX(0,($B83*Parametreler!$B$4)-Parametreler!$A$16)+(Parametreler!$B$18-Parametreler!$B$17)*MAX(0,($B83*Parametreler!$B$4)-Parametreler!$A$17)+(Parametreler!$B$19-Parametreler!$B$18)*MAX(0,($B83*Parametreler!$B$4)-Parametreler!$A$18))-(Parametreler!$B$15*(($B83-1)*Parametreler!$B$4)+(Parametreler!$B$16-Parametreler!$B$15)*MAX(0,(($B83-1)*Parametreler!$B$4)-Parametreler!$A$15)+(Parametreler!$B$17-Parametreler!$B$16)*MAX(0,(($B83-1)*Parametreler!$B$4)-Parametreler!$A$16)+(Parametreler!$B$18-Parametreler!$B$17)*MAX(0,(($B83-1)*Parametreler!$B$4)-Parametreler!$A$17)+(Parametreler!$B$19-Parametreler!$B$18)*MAX(0,(($B83-1)*Parametreler!$B$4)-Parametreler!$A$18)))</f>
        <v/>
      </c>
      <c r="M83" s="6">
        <f>IF($K83="","",MAX(0,$K83-$L83))</f>
        <v/>
      </c>
      <c r="N83" s="6">
        <f>IF($E83="","",MAX(0,$E83*Parametreler!$B$10-Parametreler!$B$11))</f>
        <v/>
      </c>
      <c r="O83" s="7">
        <f>IF($E83="","",$E83-$G83-$H83-$M83-$N83)</f>
        <v/>
      </c>
      <c r="P83" s="6">
        <f>IF($F83="","",$F83*Parametreler!$B$7)</f>
        <v/>
      </c>
      <c r="Q83" s="6">
        <f>IF($F83="","",$F83*Parametreler!$B$8)</f>
        <v/>
      </c>
      <c r="R83" s="7">
        <f>IF($E83="","",$E83+$P83+$Q83)</f>
        <v/>
      </c>
    </row>
    <row r="84">
      <c r="A84" s="5" t="n"/>
      <c r="B84" s="3">
        <f>IF($A84="","",MONTH($A84))</f>
        <v/>
      </c>
      <c r="C84" s="4" t="n"/>
      <c r="D84" s="5">
        <f>IF($C84="","",VLOOKUP($C84,Personel!$A$2:$E$21,2,0))</f>
        <v/>
      </c>
      <c r="E84" s="6">
        <f>IF($C84="","",VLOOKUP($C84,Personel!$A$2:$E$21,5,0))</f>
        <v/>
      </c>
      <c r="F84" s="6">
        <f>IF($E84="","",MIN($E84,Parametreler!$B$9))</f>
        <v/>
      </c>
      <c r="G84" s="6">
        <f>IF($F84="","",$F84*Parametreler!$B$5)</f>
        <v/>
      </c>
      <c r="H84" s="6">
        <f>IF($F84="","",$F84*Parametreler!$B$6)</f>
        <v/>
      </c>
      <c r="I84" s="6">
        <f>IF($E84="","",$E84-$G84-$H84)</f>
        <v/>
      </c>
      <c r="J84" s="6">
        <f>IF($I84="","",SUMIFS($I$2:$I$121,$C$2:$C$121,$C84,$A$2:$A$121,"&lt;="&amp;$A84))</f>
        <v/>
      </c>
      <c r="K84" s="6">
        <f>IF($J84="","",(Parametreler!$B$15*($J84)+(Parametreler!$B$16-Parametreler!$B$15)*MAX(0,($J84)-Parametreler!$A$15)+(Parametreler!$B$17-Parametreler!$B$16)*MAX(0,($J84)-Parametreler!$A$16)+(Parametreler!$B$18-Parametreler!$B$17)*MAX(0,($J84)-Parametreler!$A$17)+(Parametreler!$B$19-Parametreler!$B$18)*MAX(0,($J84)-Parametreler!$A$18))-(Parametreler!$B$15*($J84-$I84)+(Parametreler!$B$16-Parametreler!$B$15)*MAX(0,($J84-$I84)-Parametreler!$A$15)+(Parametreler!$B$17-Parametreler!$B$16)*MAX(0,($J84-$I84)-Parametreler!$A$16)+(Parametreler!$B$18-Parametreler!$B$17)*MAX(0,($J84-$I84)-Parametreler!$A$17)+(Parametreler!$B$19-Parametreler!$B$18)*MAX(0,($J84-$I84)-Parametreler!$A$18)))</f>
        <v/>
      </c>
      <c r="L84" s="6">
        <f>IF($B84="","",(Parametreler!$B$15*($B84*Parametreler!$B$4)+(Parametreler!$B$16-Parametreler!$B$15)*MAX(0,($B84*Parametreler!$B$4)-Parametreler!$A$15)+(Parametreler!$B$17-Parametreler!$B$16)*MAX(0,($B84*Parametreler!$B$4)-Parametreler!$A$16)+(Parametreler!$B$18-Parametreler!$B$17)*MAX(0,($B84*Parametreler!$B$4)-Parametreler!$A$17)+(Parametreler!$B$19-Parametreler!$B$18)*MAX(0,($B84*Parametreler!$B$4)-Parametreler!$A$18))-(Parametreler!$B$15*(($B84-1)*Parametreler!$B$4)+(Parametreler!$B$16-Parametreler!$B$15)*MAX(0,(($B84-1)*Parametreler!$B$4)-Parametreler!$A$15)+(Parametreler!$B$17-Parametreler!$B$16)*MAX(0,(($B84-1)*Parametreler!$B$4)-Parametreler!$A$16)+(Parametreler!$B$18-Parametreler!$B$17)*MAX(0,(($B84-1)*Parametreler!$B$4)-Parametreler!$A$17)+(Parametreler!$B$19-Parametreler!$B$18)*MAX(0,(($B84-1)*Parametreler!$B$4)-Parametreler!$A$18)))</f>
        <v/>
      </c>
      <c r="M84" s="6">
        <f>IF($K84="","",MAX(0,$K84-$L84))</f>
        <v/>
      </c>
      <c r="N84" s="6">
        <f>IF($E84="","",MAX(0,$E84*Parametreler!$B$10-Parametreler!$B$11))</f>
        <v/>
      </c>
      <c r="O84" s="7">
        <f>IF($E84="","",$E84-$G84-$H84-$M84-$N84)</f>
        <v/>
      </c>
      <c r="P84" s="6">
        <f>IF($F84="","",$F84*Parametreler!$B$7)</f>
        <v/>
      </c>
      <c r="Q84" s="6">
        <f>IF($F84="","",$F84*Parametreler!$B$8)</f>
        <v/>
      </c>
      <c r="R84" s="7">
        <f>IF($E84="","",$E84+$P84+$Q84)</f>
        <v/>
      </c>
    </row>
    <row r="85">
      <c r="A85" s="5" t="n"/>
      <c r="B85" s="3">
        <f>IF($A85="","",MONTH($A85))</f>
        <v/>
      </c>
      <c r="C85" s="4" t="n"/>
      <c r="D85" s="5">
        <f>IF($C85="","",VLOOKUP($C85,Personel!$A$2:$E$21,2,0))</f>
        <v/>
      </c>
      <c r="E85" s="6">
        <f>IF($C85="","",VLOOKUP($C85,Personel!$A$2:$E$21,5,0))</f>
        <v/>
      </c>
      <c r="F85" s="6">
        <f>IF($E85="","",MIN($E85,Parametreler!$B$9))</f>
        <v/>
      </c>
      <c r="G85" s="6">
        <f>IF($F85="","",$F85*Parametreler!$B$5)</f>
        <v/>
      </c>
      <c r="H85" s="6">
        <f>IF($F85="","",$F85*Parametreler!$B$6)</f>
        <v/>
      </c>
      <c r="I85" s="6">
        <f>IF($E85="","",$E85-$G85-$H85)</f>
        <v/>
      </c>
      <c r="J85" s="6">
        <f>IF($I85="","",SUMIFS($I$2:$I$121,$C$2:$C$121,$C85,$A$2:$A$121,"&lt;="&amp;$A85))</f>
        <v/>
      </c>
      <c r="K85" s="6">
        <f>IF($J85="","",(Parametreler!$B$15*($J85)+(Parametreler!$B$16-Parametreler!$B$15)*MAX(0,($J85)-Parametreler!$A$15)+(Parametreler!$B$17-Parametreler!$B$16)*MAX(0,($J85)-Parametreler!$A$16)+(Parametreler!$B$18-Parametreler!$B$17)*MAX(0,($J85)-Parametreler!$A$17)+(Parametreler!$B$19-Parametreler!$B$18)*MAX(0,($J85)-Parametreler!$A$18))-(Parametreler!$B$15*($J85-$I85)+(Parametreler!$B$16-Parametreler!$B$15)*MAX(0,($J85-$I85)-Parametreler!$A$15)+(Parametreler!$B$17-Parametreler!$B$16)*MAX(0,($J85-$I85)-Parametreler!$A$16)+(Parametreler!$B$18-Parametreler!$B$17)*MAX(0,($J85-$I85)-Parametreler!$A$17)+(Parametreler!$B$19-Parametreler!$B$18)*MAX(0,($J85-$I85)-Parametreler!$A$18)))</f>
        <v/>
      </c>
      <c r="L85" s="6">
        <f>IF($B85="","",(Parametreler!$B$15*($B85*Parametreler!$B$4)+(Parametreler!$B$16-Parametreler!$B$15)*MAX(0,($B85*Parametreler!$B$4)-Parametreler!$A$15)+(Parametreler!$B$17-Parametreler!$B$16)*MAX(0,($B85*Parametreler!$B$4)-Parametreler!$A$16)+(Parametreler!$B$18-Parametreler!$B$17)*MAX(0,($B85*Parametreler!$B$4)-Parametreler!$A$17)+(Parametreler!$B$19-Parametreler!$B$18)*MAX(0,($B85*Parametreler!$B$4)-Parametreler!$A$18))-(Parametreler!$B$15*(($B85-1)*Parametreler!$B$4)+(Parametreler!$B$16-Parametreler!$B$15)*MAX(0,(($B85-1)*Parametreler!$B$4)-Parametreler!$A$15)+(Parametreler!$B$17-Parametreler!$B$16)*MAX(0,(($B85-1)*Parametreler!$B$4)-Parametreler!$A$16)+(Parametreler!$B$18-Parametreler!$B$17)*MAX(0,(($B85-1)*Parametreler!$B$4)-Parametreler!$A$17)+(Parametreler!$B$19-Parametreler!$B$18)*MAX(0,(($B85-1)*Parametreler!$B$4)-Parametreler!$A$18)))</f>
        <v/>
      </c>
      <c r="M85" s="6">
        <f>IF($K85="","",MAX(0,$K85-$L85))</f>
        <v/>
      </c>
      <c r="N85" s="6">
        <f>IF($E85="","",MAX(0,$E85*Parametreler!$B$10-Parametreler!$B$11))</f>
        <v/>
      </c>
      <c r="O85" s="7">
        <f>IF($E85="","",$E85-$G85-$H85-$M85-$N85)</f>
        <v/>
      </c>
      <c r="P85" s="6">
        <f>IF($F85="","",$F85*Parametreler!$B$7)</f>
        <v/>
      </c>
      <c r="Q85" s="6">
        <f>IF($F85="","",$F85*Parametreler!$B$8)</f>
        <v/>
      </c>
      <c r="R85" s="7">
        <f>IF($E85="","",$E85+$P85+$Q85)</f>
        <v/>
      </c>
    </row>
    <row r="86">
      <c r="A86" s="11" t="n"/>
      <c r="B86" s="9">
        <f>IF($A86="","",MONTH($A86))</f>
        <v/>
      </c>
      <c r="C86" s="10" t="n"/>
      <c r="D86" s="11">
        <f>IF($C86="","",VLOOKUP($C86,Personel!$A$2:$E$21,2,0))</f>
        <v/>
      </c>
      <c r="E86" s="12">
        <f>IF($C86="","",VLOOKUP($C86,Personel!$A$2:$E$21,5,0))</f>
        <v/>
      </c>
      <c r="F86" s="12">
        <f>IF($E86="","",MIN($E86,Parametreler!$B$9))</f>
        <v/>
      </c>
      <c r="G86" s="12">
        <f>IF($F86="","",$F86*Parametreler!$B$5)</f>
        <v/>
      </c>
      <c r="H86" s="12">
        <f>IF($F86="","",$F86*Parametreler!$B$6)</f>
        <v/>
      </c>
      <c r="I86" s="12">
        <f>IF($E86="","",$E86-$G86-$H86)</f>
        <v/>
      </c>
      <c r="J86" s="12">
        <f>IF($I86="","",SUMIFS($I$2:$I$121,$C$2:$C$121,$C86,$A$2:$A$121,"&lt;="&amp;$A86))</f>
        <v/>
      </c>
      <c r="K86" s="12">
        <f>IF($J86="","",(Parametreler!$B$15*($J86)+(Parametreler!$B$16-Parametreler!$B$15)*MAX(0,($J86)-Parametreler!$A$15)+(Parametreler!$B$17-Parametreler!$B$16)*MAX(0,($J86)-Parametreler!$A$16)+(Parametreler!$B$18-Parametreler!$B$17)*MAX(0,($J86)-Parametreler!$A$17)+(Parametreler!$B$19-Parametreler!$B$18)*MAX(0,($J86)-Parametreler!$A$18))-(Parametreler!$B$15*($J86-$I86)+(Parametreler!$B$16-Parametreler!$B$15)*MAX(0,($J86-$I86)-Parametreler!$A$15)+(Parametreler!$B$17-Parametreler!$B$16)*MAX(0,($J86-$I86)-Parametreler!$A$16)+(Parametreler!$B$18-Parametreler!$B$17)*MAX(0,($J86-$I86)-Parametreler!$A$17)+(Parametreler!$B$19-Parametreler!$B$18)*MAX(0,($J86-$I86)-Parametreler!$A$18)))</f>
        <v/>
      </c>
      <c r="L86" s="12">
        <f>IF($B86="","",(Parametreler!$B$15*($B86*Parametreler!$B$4)+(Parametreler!$B$16-Parametreler!$B$15)*MAX(0,($B86*Parametreler!$B$4)-Parametreler!$A$15)+(Parametreler!$B$17-Parametreler!$B$16)*MAX(0,($B86*Parametreler!$B$4)-Parametreler!$A$16)+(Parametreler!$B$18-Parametreler!$B$17)*MAX(0,($B86*Parametreler!$B$4)-Parametreler!$A$17)+(Parametreler!$B$19-Parametreler!$B$18)*MAX(0,($B86*Parametreler!$B$4)-Parametreler!$A$18))-(Parametreler!$B$15*(($B86-1)*Parametreler!$B$4)+(Parametreler!$B$16-Parametreler!$B$15)*MAX(0,(($B86-1)*Parametreler!$B$4)-Parametreler!$A$15)+(Parametreler!$B$17-Parametreler!$B$16)*MAX(0,(($B86-1)*Parametreler!$B$4)-Parametreler!$A$16)+(Parametreler!$B$18-Parametreler!$B$17)*MAX(0,(($B86-1)*Parametreler!$B$4)-Parametreler!$A$17)+(Parametreler!$B$19-Parametreler!$B$18)*MAX(0,(($B86-1)*Parametreler!$B$4)-Parametreler!$A$18)))</f>
        <v/>
      </c>
      <c r="M86" s="12">
        <f>IF($K86="","",MAX(0,$K86-$L86))</f>
        <v/>
      </c>
      <c r="N86" s="12">
        <f>IF($E86="","",MAX(0,$E86*Parametreler!$B$10-Parametreler!$B$11))</f>
        <v/>
      </c>
      <c r="O86" s="13">
        <f>IF($E86="","",$E86-$G86-$H86-$M86-$N86)</f>
        <v/>
      </c>
      <c r="P86" s="12">
        <f>IF($F86="","",$F86*Parametreler!$B$7)</f>
        <v/>
      </c>
      <c r="Q86" s="12">
        <f>IF($F86="","",$F86*Parametreler!$B$8)</f>
        <v/>
      </c>
      <c r="R86" s="13">
        <f>IF($E86="","",$E86+$P86+$Q86)</f>
        <v/>
      </c>
    </row>
    <row r="87">
      <c r="A87" s="11" t="n"/>
      <c r="B87" s="9">
        <f>IF($A87="","",MONTH($A87))</f>
        <v/>
      </c>
      <c r="C87" s="10" t="n"/>
      <c r="D87" s="11">
        <f>IF($C87="","",VLOOKUP($C87,Personel!$A$2:$E$21,2,0))</f>
        <v/>
      </c>
      <c r="E87" s="12">
        <f>IF($C87="","",VLOOKUP($C87,Personel!$A$2:$E$21,5,0))</f>
        <v/>
      </c>
      <c r="F87" s="12">
        <f>IF($E87="","",MIN($E87,Parametreler!$B$9))</f>
        <v/>
      </c>
      <c r="G87" s="12">
        <f>IF($F87="","",$F87*Parametreler!$B$5)</f>
        <v/>
      </c>
      <c r="H87" s="12">
        <f>IF($F87="","",$F87*Parametreler!$B$6)</f>
        <v/>
      </c>
      <c r="I87" s="12">
        <f>IF($E87="","",$E87-$G87-$H87)</f>
        <v/>
      </c>
      <c r="J87" s="12">
        <f>IF($I87="","",SUMIFS($I$2:$I$121,$C$2:$C$121,$C87,$A$2:$A$121,"&lt;="&amp;$A87))</f>
        <v/>
      </c>
      <c r="K87" s="12">
        <f>IF($J87="","",(Parametreler!$B$15*($J87)+(Parametreler!$B$16-Parametreler!$B$15)*MAX(0,($J87)-Parametreler!$A$15)+(Parametreler!$B$17-Parametreler!$B$16)*MAX(0,($J87)-Parametreler!$A$16)+(Parametreler!$B$18-Parametreler!$B$17)*MAX(0,($J87)-Parametreler!$A$17)+(Parametreler!$B$19-Parametreler!$B$18)*MAX(0,($J87)-Parametreler!$A$18))-(Parametreler!$B$15*($J87-$I87)+(Parametreler!$B$16-Parametreler!$B$15)*MAX(0,($J87-$I87)-Parametreler!$A$15)+(Parametreler!$B$17-Parametreler!$B$16)*MAX(0,($J87-$I87)-Parametreler!$A$16)+(Parametreler!$B$18-Parametreler!$B$17)*MAX(0,($J87-$I87)-Parametreler!$A$17)+(Parametreler!$B$19-Parametreler!$B$18)*MAX(0,($J87-$I87)-Parametreler!$A$18)))</f>
        <v/>
      </c>
      <c r="L87" s="12">
        <f>IF($B87="","",(Parametreler!$B$15*($B87*Parametreler!$B$4)+(Parametreler!$B$16-Parametreler!$B$15)*MAX(0,($B87*Parametreler!$B$4)-Parametreler!$A$15)+(Parametreler!$B$17-Parametreler!$B$16)*MAX(0,($B87*Parametreler!$B$4)-Parametreler!$A$16)+(Parametreler!$B$18-Parametreler!$B$17)*MAX(0,($B87*Parametreler!$B$4)-Parametreler!$A$17)+(Parametreler!$B$19-Parametreler!$B$18)*MAX(0,($B87*Parametreler!$B$4)-Parametreler!$A$18))-(Parametreler!$B$15*(($B87-1)*Parametreler!$B$4)+(Parametreler!$B$16-Parametreler!$B$15)*MAX(0,(($B87-1)*Parametreler!$B$4)-Parametreler!$A$15)+(Parametreler!$B$17-Parametreler!$B$16)*MAX(0,(($B87-1)*Parametreler!$B$4)-Parametreler!$A$16)+(Parametreler!$B$18-Parametreler!$B$17)*MAX(0,(($B87-1)*Parametreler!$B$4)-Parametreler!$A$17)+(Parametreler!$B$19-Parametreler!$B$18)*MAX(0,(($B87-1)*Parametreler!$B$4)-Parametreler!$A$18)))</f>
        <v/>
      </c>
      <c r="M87" s="12">
        <f>IF($K87="","",MAX(0,$K87-$L87))</f>
        <v/>
      </c>
      <c r="N87" s="12">
        <f>IF($E87="","",MAX(0,$E87*Parametreler!$B$10-Parametreler!$B$11))</f>
        <v/>
      </c>
      <c r="O87" s="13">
        <f>IF($E87="","",$E87-$G87-$H87-$M87-$N87)</f>
        <v/>
      </c>
      <c r="P87" s="12">
        <f>IF($F87="","",$F87*Parametreler!$B$7)</f>
        <v/>
      </c>
      <c r="Q87" s="12">
        <f>IF($F87="","",$F87*Parametreler!$B$8)</f>
        <v/>
      </c>
      <c r="R87" s="13">
        <f>IF($E87="","",$E87+$P87+$Q87)</f>
        <v/>
      </c>
    </row>
    <row r="88">
      <c r="A88" s="11" t="n"/>
      <c r="B88" s="9">
        <f>IF($A88="","",MONTH($A88))</f>
        <v/>
      </c>
      <c r="C88" s="10" t="n"/>
      <c r="D88" s="11">
        <f>IF($C88="","",VLOOKUP($C88,Personel!$A$2:$E$21,2,0))</f>
        <v/>
      </c>
      <c r="E88" s="12">
        <f>IF($C88="","",VLOOKUP($C88,Personel!$A$2:$E$21,5,0))</f>
        <v/>
      </c>
      <c r="F88" s="12">
        <f>IF($E88="","",MIN($E88,Parametreler!$B$9))</f>
        <v/>
      </c>
      <c r="G88" s="12">
        <f>IF($F88="","",$F88*Parametreler!$B$5)</f>
        <v/>
      </c>
      <c r="H88" s="12">
        <f>IF($F88="","",$F88*Parametreler!$B$6)</f>
        <v/>
      </c>
      <c r="I88" s="12">
        <f>IF($E88="","",$E88-$G88-$H88)</f>
        <v/>
      </c>
      <c r="J88" s="12">
        <f>IF($I88="","",SUMIFS($I$2:$I$121,$C$2:$C$121,$C88,$A$2:$A$121,"&lt;="&amp;$A88))</f>
        <v/>
      </c>
      <c r="K88" s="12">
        <f>IF($J88="","",(Parametreler!$B$15*($J88)+(Parametreler!$B$16-Parametreler!$B$15)*MAX(0,($J88)-Parametreler!$A$15)+(Parametreler!$B$17-Parametreler!$B$16)*MAX(0,($J88)-Parametreler!$A$16)+(Parametreler!$B$18-Parametreler!$B$17)*MAX(0,($J88)-Parametreler!$A$17)+(Parametreler!$B$19-Parametreler!$B$18)*MAX(0,($J88)-Parametreler!$A$18))-(Parametreler!$B$15*($J88-$I88)+(Parametreler!$B$16-Parametreler!$B$15)*MAX(0,($J88-$I88)-Parametreler!$A$15)+(Parametreler!$B$17-Parametreler!$B$16)*MAX(0,($J88-$I88)-Parametreler!$A$16)+(Parametreler!$B$18-Parametreler!$B$17)*MAX(0,($J88-$I88)-Parametreler!$A$17)+(Parametreler!$B$19-Parametreler!$B$18)*MAX(0,($J88-$I88)-Parametreler!$A$18)))</f>
        <v/>
      </c>
      <c r="L88" s="12">
        <f>IF($B88="","",(Parametreler!$B$15*($B88*Parametreler!$B$4)+(Parametreler!$B$16-Parametreler!$B$15)*MAX(0,($B88*Parametreler!$B$4)-Parametreler!$A$15)+(Parametreler!$B$17-Parametreler!$B$16)*MAX(0,($B88*Parametreler!$B$4)-Parametreler!$A$16)+(Parametreler!$B$18-Parametreler!$B$17)*MAX(0,($B88*Parametreler!$B$4)-Parametreler!$A$17)+(Parametreler!$B$19-Parametreler!$B$18)*MAX(0,($B88*Parametreler!$B$4)-Parametreler!$A$18))-(Parametreler!$B$15*(($B88-1)*Parametreler!$B$4)+(Parametreler!$B$16-Parametreler!$B$15)*MAX(0,(($B88-1)*Parametreler!$B$4)-Parametreler!$A$15)+(Parametreler!$B$17-Parametreler!$B$16)*MAX(0,(($B88-1)*Parametreler!$B$4)-Parametreler!$A$16)+(Parametreler!$B$18-Parametreler!$B$17)*MAX(0,(($B88-1)*Parametreler!$B$4)-Parametreler!$A$17)+(Parametreler!$B$19-Parametreler!$B$18)*MAX(0,(($B88-1)*Parametreler!$B$4)-Parametreler!$A$18)))</f>
        <v/>
      </c>
      <c r="M88" s="12">
        <f>IF($K88="","",MAX(0,$K88-$L88))</f>
        <v/>
      </c>
      <c r="N88" s="12">
        <f>IF($E88="","",MAX(0,$E88*Parametreler!$B$10-Parametreler!$B$11))</f>
        <v/>
      </c>
      <c r="O88" s="13">
        <f>IF($E88="","",$E88-$G88-$H88-$M88-$N88)</f>
        <v/>
      </c>
      <c r="P88" s="12">
        <f>IF($F88="","",$F88*Parametreler!$B$7)</f>
        <v/>
      </c>
      <c r="Q88" s="12">
        <f>IF($F88="","",$F88*Parametreler!$B$8)</f>
        <v/>
      </c>
      <c r="R88" s="13">
        <f>IF($E88="","",$E88+$P88+$Q88)</f>
        <v/>
      </c>
    </row>
    <row r="89">
      <c r="A89" s="11" t="n"/>
      <c r="B89" s="9">
        <f>IF($A89="","",MONTH($A89))</f>
        <v/>
      </c>
      <c r="C89" s="10" t="n"/>
      <c r="D89" s="11">
        <f>IF($C89="","",VLOOKUP($C89,Personel!$A$2:$E$21,2,0))</f>
        <v/>
      </c>
      <c r="E89" s="12">
        <f>IF($C89="","",VLOOKUP($C89,Personel!$A$2:$E$21,5,0))</f>
        <v/>
      </c>
      <c r="F89" s="12">
        <f>IF($E89="","",MIN($E89,Parametreler!$B$9))</f>
        <v/>
      </c>
      <c r="G89" s="12">
        <f>IF($F89="","",$F89*Parametreler!$B$5)</f>
        <v/>
      </c>
      <c r="H89" s="12">
        <f>IF($F89="","",$F89*Parametreler!$B$6)</f>
        <v/>
      </c>
      <c r="I89" s="12">
        <f>IF($E89="","",$E89-$G89-$H89)</f>
        <v/>
      </c>
      <c r="J89" s="12">
        <f>IF($I89="","",SUMIFS($I$2:$I$121,$C$2:$C$121,$C89,$A$2:$A$121,"&lt;="&amp;$A89))</f>
        <v/>
      </c>
      <c r="K89" s="12">
        <f>IF($J89="","",(Parametreler!$B$15*($J89)+(Parametreler!$B$16-Parametreler!$B$15)*MAX(0,($J89)-Parametreler!$A$15)+(Parametreler!$B$17-Parametreler!$B$16)*MAX(0,($J89)-Parametreler!$A$16)+(Parametreler!$B$18-Parametreler!$B$17)*MAX(0,($J89)-Parametreler!$A$17)+(Parametreler!$B$19-Parametreler!$B$18)*MAX(0,($J89)-Parametreler!$A$18))-(Parametreler!$B$15*($J89-$I89)+(Parametreler!$B$16-Parametreler!$B$15)*MAX(0,($J89-$I89)-Parametreler!$A$15)+(Parametreler!$B$17-Parametreler!$B$16)*MAX(0,($J89-$I89)-Parametreler!$A$16)+(Parametreler!$B$18-Parametreler!$B$17)*MAX(0,($J89-$I89)-Parametreler!$A$17)+(Parametreler!$B$19-Parametreler!$B$18)*MAX(0,($J89-$I89)-Parametreler!$A$18)))</f>
        <v/>
      </c>
      <c r="L89" s="12">
        <f>IF($B89="","",(Parametreler!$B$15*($B89*Parametreler!$B$4)+(Parametreler!$B$16-Parametreler!$B$15)*MAX(0,($B89*Parametreler!$B$4)-Parametreler!$A$15)+(Parametreler!$B$17-Parametreler!$B$16)*MAX(0,($B89*Parametreler!$B$4)-Parametreler!$A$16)+(Parametreler!$B$18-Parametreler!$B$17)*MAX(0,($B89*Parametreler!$B$4)-Parametreler!$A$17)+(Parametreler!$B$19-Parametreler!$B$18)*MAX(0,($B89*Parametreler!$B$4)-Parametreler!$A$18))-(Parametreler!$B$15*(($B89-1)*Parametreler!$B$4)+(Parametreler!$B$16-Parametreler!$B$15)*MAX(0,(($B89-1)*Parametreler!$B$4)-Parametreler!$A$15)+(Parametreler!$B$17-Parametreler!$B$16)*MAX(0,(($B89-1)*Parametreler!$B$4)-Parametreler!$A$16)+(Parametreler!$B$18-Parametreler!$B$17)*MAX(0,(($B89-1)*Parametreler!$B$4)-Parametreler!$A$17)+(Parametreler!$B$19-Parametreler!$B$18)*MAX(0,(($B89-1)*Parametreler!$B$4)-Parametreler!$A$18)))</f>
        <v/>
      </c>
      <c r="M89" s="12">
        <f>IF($K89="","",MAX(0,$K89-$L89))</f>
        <v/>
      </c>
      <c r="N89" s="12">
        <f>IF($E89="","",MAX(0,$E89*Parametreler!$B$10-Parametreler!$B$11))</f>
        <v/>
      </c>
      <c r="O89" s="13">
        <f>IF($E89="","",$E89-$G89-$H89-$M89-$N89)</f>
        <v/>
      </c>
      <c r="P89" s="12">
        <f>IF($F89="","",$F89*Parametreler!$B$7)</f>
        <v/>
      </c>
      <c r="Q89" s="12">
        <f>IF($F89="","",$F89*Parametreler!$B$8)</f>
        <v/>
      </c>
      <c r="R89" s="13">
        <f>IF($E89="","",$E89+$P89+$Q89)</f>
        <v/>
      </c>
    </row>
    <row r="90">
      <c r="A90" s="11" t="n"/>
      <c r="B90" s="9">
        <f>IF($A90="","",MONTH($A90))</f>
        <v/>
      </c>
      <c r="C90" s="10" t="n"/>
      <c r="D90" s="11">
        <f>IF($C90="","",VLOOKUP($C90,Personel!$A$2:$E$21,2,0))</f>
        <v/>
      </c>
      <c r="E90" s="12">
        <f>IF($C90="","",VLOOKUP($C90,Personel!$A$2:$E$21,5,0))</f>
        <v/>
      </c>
      <c r="F90" s="12">
        <f>IF($E90="","",MIN($E90,Parametreler!$B$9))</f>
        <v/>
      </c>
      <c r="G90" s="12">
        <f>IF($F90="","",$F90*Parametreler!$B$5)</f>
        <v/>
      </c>
      <c r="H90" s="12">
        <f>IF($F90="","",$F90*Parametreler!$B$6)</f>
        <v/>
      </c>
      <c r="I90" s="12">
        <f>IF($E90="","",$E90-$G90-$H90)</f>
        <v/>
      </c>
      <c r="J90" s="12">
        <f>IF($I90="","",SUMIFS($I$2:$I$121,$C$2:$C$121,$C90,$A$2:$A$121,"&lt;="&amp;$A90))</f>
        <v/>
      </c>
      <c r="K90" s="12">
        <f>IF($J90="","",(Parametreler!$B$15*($J90)+(Parametreler!$B$16-Parametreler!$B$15)*MAX(0,($J90)-Parametreler!$A$15)+(Parametreler!$B$17-Parametreler!$B$16)*MAX(0,($J90)-Parametreler!$A$16)+(Parametreler!$B$18-Parametreler!$B$17)*MAX(0,($J90)-Parametreler!$A$17)+(Parametreler!$B$19-Parametreler!$B$18)*MAX(0,($J90)-Parametreler!$A$18))-(Parametreler!$B$15*($J90-$I90)+(Parametreler!$B$16-Parametreler!$B$15)*MAX(0,($J90-$I90)-Parametreler!$A$15)+(Parametreler!$B$17-Parametreler!$B$16)*MAX(0,($J90-$I90)-Parametreler!$A$16)+(Parametreler!$B$18-Parametreler!$B$17)*MAX(0,($J90-$I90)-Parametreler!$A$17)+(Parametreler!$B$19-Parametreler!$B$18)*MAX(0,($J90-$I90)-Parametreler!$A$18)))</f>
        <v/>
      </c>
      <c r="L90" s="12">
        <f>IF($B90="","",(Parametreler!$B$15*($B90*Parametreler!$B$4)+(Parametreler!$B$16-Parametreler!$B$15)*MAX(0,($B90*Parametreler!$B$4)-Parametreler!$A$15)+(Parametreler!$B$17-Parametreler!$B$16)*MAX(0,($B90*Parametreler!$B$4)-Parametreler!$A$16)+(Parametreler!$B$18-Parametreler!$B$17)*MAX(0,($B90*Parametreler!$B$4)-Parametreler!$A$17)+(Parametreler!$B$19-Parametreler!$B$18)*MAX(0,($B90*Parametreler!$B$4)-Parametreler!$A$18))-(Parametreler!$B$15*(($B90-1)*Parametreler!$B$4)+(Parametreler!$B$16-Parametreler!$B$15)*MAX(0,(($B90-1)*Parametreler!$B$4)-Parametreler!$A$15)+(Parametreler!$B$17-Parametreler!$B$16)*MAX(0,(($B90-1)*Parametreler!$B$4)-Parametreler!$A$16)+(Parametreler!$B$18-Parametreler!$B$17)*MAX(0,(($B90-1)*Parametreler!$B$4)-Parametreler!$A$17)+(Parametreler!$B$19-Parametreler!$B$18)*MAX(0,(($B90-1)*Parametreler!$B$4)-Parametreler!$A$18)))</f>
        <v/>
      </c>
      <c r="M90" s="12">
        <f>IF($K90="","",MAX(0,$K90-$L90))</f>
        <v/>
      </c>
      <c r="N90" s="12">
        <f>IF($E90="","",MAX(0,$E90*Parametreler!$B$10-Parametreler!$B$11))</f>
        <v/>
      </c>
      <c r="O90" s="13">
        <f>IF($E90="","",$E90-$G90-$H90-$M90-$N90)</f>
        <v/>
      </c>
      <c r="P90" s="12">
        <f>IF($F90="","",$F90*Parametreler!$B$7)</f>
        <v/>
      </c>
      <c r="Q90" s="12">
        <f>IF($F90="","",$F90*Parametreler!$B$8)</f>
        <v/>
      </c>
      <c r="R90" s="13">
        <f>IF($E90="","",$E90+$P90+$Q90)</f>
        <v/>
      </c>
    </row>
    <row r="91">
      <c r="A91" s="11" t="n"/>
      <c r="B91" s="9">
        <f>IF($A91="","",MONTH($A91))</f>
        <v/>
      </c>
      <c r="C91" s="10" t="n"/>
      <c r="D91" s="11">
        <f>IF($C91="","",VLOOKUP($C91,Personel!$A$2:$E$21,2,0))</f>
        <v/>
      </c>
      <c r="E91" s="12">
        <f>IF($C91="","",VLOOKUP($C91,Personel!$A$2:$E$21,5,0))</f>
        <v/>
      </c>
      <c r="F91" s="12">
        <f>IF($E91="","",MIN($E91,Parametreler!$B$9))</f>
        <v/>
      </c>
      <c r="G91" s="12">
        <f>IF($F91="","",$F91*Parametreler!$B$5)</f>
        <v/>
      </c>
      <c r="H91" s="12">
        <f>IF($F91="","",$F91*Parametreler!$B$6)</f>
        <v/>
      </c>
      <c r="I91" s="12">
        <f>IF($E91="","",$E91-$G91-$H91)</f>
        <v/>
      </c>
      <c r="J91" s="12">
        <f>IF($I91="","",SUMIFS($I$2:$I$121,$C$2:$C$121,$C91,$A$2:$A$121,"&lt;="&amp;$A91))</f>
        <v/>
      </c>
      <c r="K91" s="12">
        <f>IF($J91="","",(Parametreler!$B$15*($J91)+(Parametreler!$B$16-Parametreler!$B$15)*MAX(0,($J91)-Parametreler!$A$15)+(Parametreler!$B$17-Parametreler!$B$16)*MAX(0,($J91)-Parametreler!$A$16)+(Parametreler!$B$18-Parametreler!$B$17)*MAX(0,($J91)-Parametreler!$A$17)+(Parametreler!$B$19-Parametreler!$B$18)*MAX(0,($J91)-Parametreler!$A$18))-(Parametreler!$B$15*($J91-$I91)+(Parametreler!$B$16-Parametreler!$B$15)*MAX(0,($J91-$I91)-Parametreler!$A$15)+(Parametreler!$B$17-Parametreler!$B$16)*MAX(0,($J91-$I91)-Parametreler!$A$16)+(Parametreler!$B$18-Parametreler!$B$17)*MAX(0,($J91-$I91)-Parametreler!$A$17)+(Parametreler!$B$19-Parametreler!$B$18)*MAX(0,($J91-$I91)-Parametreler!$A$18)))</f>
        <v/>
      </c>
      <c r="L91" s="12">
        <f>IF($B91="","",(Parametreler!$B$15*($B91*Parametreler!$B$4)+(Parametreler!$B$16-Parametreler!$B$15)*MAX(0,($B91*Parametreler!$B$4)-Parametreler!$A$15)+(Parametreler!$B$17-Parametreler!$B$16)*MAX(0,($B91*Parametreler!$B$4)-Parametreler!$A$16)+(Parametreler!$B$18-Parametreler!$B$17)*MAX(0,($B91*Parametreler!$B$4)-Parametreler!$A$17)+(Parametreler!$B$19-Parametreler!$B$18)*MAX(0,($B91*Parametreler!$B$4)-Parametreler!$A$18))-(Parametreler!$B$15*(($B91-1)*Parametreler!$B$4)+(Parametreler!$B$16-Parametreler!$B$15)*MAX(0,(($B91-1)*Parametreler!$B$4)-Parametreler!$A$15)+(Parametreler!$B$17-Parametreler!$B$16)*MAX(0,(($B91-1)*Parametreler!$B$4)-Parametreler!$A$16)+(Parametreler!$B$18-Parametreler!$B$17)*MAX(0,(($B91-1)*Parametreler!$B$4)-Parametreler!$A$17)+(Parametreler!$B$19-Parametreler!$B$18)*MAX(0,(($B91-1)*Parametreler!$B$4)-Parametreler!$A$18)))</f>
        <v/>
      </c>
      <c r="M91" s="12">
        <f>IF($K91="","",MAX(0,$K91-$L91))</f>
        <v/>
      </c>
      <c r="N91" s="12">
        <f>IF($E91="","",MAX(0,$E91*Parametreler!$B$10-Parametreler!$B$11))</f>
        <v/>
      </c>
      <c r="O91" s="13">
        <f>IF($E91="","",$E91-$G91-$H91-$M91-$N91)</f>
        <v/>
      </c>
      <c r="P91" s="12">
        <f>IF($F91="","",$F91*Parametreler!$B$7)</f>
        <v/>
      </c>
      <c r="Q91" s="12">
        <f>IF($F91="","",$F91*Parametreler!$B$8)</f>
        <v/>
      </c>
      <c r="R91" s="13">
        <f>IF($E91="","",$E91+$P91+$Q91)</f>
        <v/>
      </c>
    </row>
    <row r="92">
      <c r="A92" s="11" t="n"/>
      <c r="B92" s="9">
        <f>IF($A92="","",MONTH($A92))</f>
        <v/>
      </c>
      <c r="C92" s="10" t="n"/>
      <c r="D92" s="11">
        <f>IF($C92="","",VLOOKUP($C92,Personel!$A$2:$E$21,2,0))</f>
        <v/>
      </c>
      <c r="E92" s="12">
        <f>IF($C92="","",VLOOKUP($C92,Personel!$A$2:$E$21,5,0))</f>
        <v/>
      </c>
      <c r="F92" s="12">
        <f>IF($E92="","",MIN($E92,Parametreler!$B$9))</f>
        <v/>
      </c>
      <c r="G92" s="12">
        <f>IF($F92="","",$F92*Parametreler!$B$5)</f>
        <v/>
      </c>
      <c r="H92" s="12">
        <f>IF($F92="","",$F92*Parametreler!$B$6)</f>
        <v/>
      </c>
      <c r="I92" s="12">
        <f>IF($E92="","",$E92-$G92-$H92)</f>
        <v/>
      </c>
      <c r="J92" s="12">
        <f>IF($I92="","",SUMIFS($I$2:$I$121,$C$2:$C$121,$C92,$A$2:$A$121,"&lt;="&amp;$A92))</f>
        <v/>
      </c>
      <c r="K92" s="12">
        <f>IF($J92="","",(Parametreler!$B$15*($J92)+(Parametreler!$B$16-Parametreler!$B$15)*MAX(0,($J92)-Parametreler!$A$15)+(Parametreler!$B$17-Parametreler!$B$16)*MAX(0,($J92)-Parametreler!$A$16)+(Parametreler!$B$18-Parametreler!$B$17)*MAX(0,($J92)-Parametreler!$A$17)+(Parametreler!$B$19-Parametreler!$B$18)*MAX(0,($J92)-Parametreler!$A$18))-(Parametreler!$B$15*($J92-$I92)+(Parametreler!$B$16-Parametreler!$B$15)*MAX(0,($J92-$I92)-Parametreler!$A$15)+(Parametreler!$B$17-Parametreler!$B$16)*MAX(0,($J92-$I92)-Parametreler!$A$16)+(Parametreler!$B$18-Parametreler!$B$17)*MAX(0,($J92-$I92)-Parametreler!$A$17)+(Parametreler!$B$19-Parametreler!$B$18)*MAX(0,($J92-$I92)-Parametreler!$A$18)))</f>
        <v/>
      </c>
      <c r="L92" s="12">
        <f>IF($B92="","",(Parametreler!$B$15*($B92*Parametreler!$B$4)+(Parametreler!$B$16-Parametreler!$B$15)*MAX(0,($B92*Parametreler!$B$4)-Parametreler!$A$15)+(Parametreler!$B$17-Parametreler!$B$16)*MAX(0,($B92*Parametreler!$B$4)-Parametreler!$A$16)+(Parametreler!$B$18-Parametreler!$B$17)*MAX(0,($B92*Parametreler!$B$4)-Parametreler!$A$17)+(Parametreler!$B$19-Parametreler!$B$18)*MAX(0,($B92*Parametreler!$B$4)-Parametreler!$A$18))-(Parametreler!$B$15*(($B92-1)*Parametreler!$B$4)+(Parametreler!$B$16-Parametreler!$B$15)*MAX(0,(($B92-1)*Parametreler!$B$4)-Parametreler!$A$15)+(Parametreler!$B$17-Parametreler!$B$16)*MAX(0,(($B92-1)*Parametreler!$B$4)-Parametreler!$A$16)+(Parametreler!$B$18-Parametreler!$B$17)*MAX(0,(($B92-1)*Parametreler!$B$4)-Parametreler!$A$17)+(Parametreler!$B$19-Parametreler!$B$18)*MAX(0,(($B92-1)*Parametreler!$B$4)-Parametreler!$A$18)))</f>
        <v/>
      </c>
      <c r="M92" s="12">
        <f>IF($K92="","",MAX(0,$K92-$L92))</f>
        <v/>
      </c>
      <c r="N92" s="12">
        <f>IF($E92="","",MAX(0,$E92*Parametreler!$B$10-Parametreler!$B$11))</f>
        <v/>
      </c>
      <c r="O92" s="13">
        <f>IF($E92="","",$E92-$G92-$H92-$M92-$N92)</f>
        <v/>
      </c>
      <c r="P92" s="12">
        <f>IF($F92="","",$F92*Parametreler!$B$7)</f>
        <v/>
      </c>
      <c r="Q92" s="12">
        <f>IF($F92="","",$F92*Parametreler!$B$8)</f>
        <v/>
      </c>
      <c r="R92" s="13">
        <f>IF($E92="","",$E92+$P92+$Q92)</f>
        <v/>
      </c>
    </row>
    <row r="93">
      <c r="A93" s="11" t="n"/>
      <c r="B93" s="9">
        <f>IF($A93="","",MONTH($A93))</f>
        <v/>
      </c>
      <c r="C93" s="10" t="n"/>
      <c r="D93" s="11">
        <f>IF($C93="","",VLOOKUP($C93,Personel!$A$2:$E$21,2,0))</f>
        <v/>
      </c>
      <c r="E93" s="12">
        <f>IF($C93="","",VLOOKUP($C93,Personel!$A$2:$E$21,5,0))</f>
        <v/>
      </c>
      <c r="F93" s="12">
        <f>IF($E93="","",MIN($E93,Parametreler!$B$9))</f>
        <v/>
      </c>
      <c r="G93" s="12">
        <f>IF($F93="","",$F93*Parametreler!$B$5)</f>
        <v/>
      </c>
      <c r="H93" s="12">
        <f>IF($F93="","",$F93*Parametreler!$B$6)</f>
        <v/>
      </c>
      <c r="I93" s="12">
        <f>IF($E93="","",$E93-$G93-$H93)</f>
        <v/>
      </c>
      <c r="J93" s="12">
        <f>IF($I93="","",SUMIFS($I$2:$I$121,$C$2:$C$121,$C93,$A$2:$A$121,"&lt;="&amp;$A93))</f>
        <v/>
      </c>
      <c r="K93" s="12">
        <f>IF($J93="","",(Parametreler!$B$15*($J93)+(Parametreler!$B$16-Parametreler!$B$15)*MAX(0,($J93)-Parametreler!$A$15)+(Parametreler!$B$17-Parametreler!$B$16)*MAX(0,($J93)-Parametreler!$A$16)+(Parametreler!$B$18-Parametreler!$B$17)*MAX(0,($J93)-Parametreler!$A$17)+(Parametreler!$B$19-Parametreler!$B$18)*MAX(0,($J93)-Parametreler!$A$18))-(Parametreler!$B$15*($J93-$I93)+(Parametreler!$B$16-Parametreler!$B$15)*MAX(0,($J93-$I93)-Parametreler!$A$15)+(Parametreler!$B$17-Parametreler!$B$16)*MAX(0,($J93-$I93)-Parametreler!$A$16)+(Parametreler!$B$18-Parametreler!$B$17)*MAX(0,($J93-$I93)-Parametreler!$A$17)+(Parametreler!$B$19-Parametreler!$B$18)*MAX(0,($J93-$I93)-Parametreler!$A$18)))</f>
        <v/>
      </c>
      <c r="L93" s="12">
        <f>IF($B93="","",(Parametreler!$B$15*($B93*Parametreler!$B$4)+(Parametreler!$B$16-Parametreler!$B$15)*MAX(0,($B93*Parametreler!$B$4)-Parametreler!$A$15)+(Parametreler!$B$17-Parametreler!$B$16)*MAX(0,($B93*Parametreler!$B$4)-Parametreler!$A$16)+(Parametreler!$B$18-Parametreler!$B$17)*MAX(0,($B93*Parametreler!$B$4)-Parametreler!$A$17)+(Parametreler!$B$19-Parametreler!$B$18)*MAX(0,($B93*Parametreler!$B$4)-Parametreler!$A$18))-(Parametreler!$B$15*(($B93-1)*Parametreler!$B$4)+(Parametreler!$B$16-Parametreler!$B$15)*MAX(0,(($B93-1)*Parametreler!$B$4)-Parametreler!$A$15)+(Parametreler!$B$17-Parametreler!$B$16)*MAX(0,(($B93-1)*Parametreler!$B$4)-Parametreler!$A$16)+(Parametreler!$B$18-Parametreler!$B$17)*MAX(0,(($B93-1)*Parametreler!$B$4)-Parametreler!$A$17)+(Parametreler!$B$19-Parametreler!$B$18)*MAX(0,(($B93-1)*Parametreler!$B$4)-Parametreler!$A$18)))</f>
        <v/>
      </c>
      <c r="M93" s="12">
        <f>IF($K93="","",MAX(0,$K93-$L93))</f>
        <v/>
      </c>
      <c r="N93" s="12">
        <f>IF($E93="","",MAX(0,$E93*Parametreler!$B$10-Parametreler!$B$11))</f>
        <v/>
      </c>
      <c r="O93" s="13">
        <f>IF($E93="","",$E93-$G93-$H93-$M93-$N93)</f>
        <v/>
      </c>
      <c r="P93" s="12">
        <f>IF($F93="","",$F93*Parametreler!$B$7)</f>
        <v/>
      </c>
      <c r="Q93" s="12">
        <f>IF($F93="","",$F93*Parametreler!$B$8)</f>
        <v/>
      </c>
      <c r="R93" s="13">
        <f>IF($E93="","",$E93+$P93+$Q93)</f>
        <v/>
      </c>
    </row>
    <row r="94">
      <c r="A94" s="11" t="n"/>
      <c r="B94" s="9">
        <f>IF($A94="","",MONTH($A94))</f>
        <v/>
      </c>
      <c r="C94" s="10" t="n"/>
      <c r="D94" s="11">
        <f>IF($C94="","",VLOOKUP($C94,Personel!$A$2:$E$21,2,0))</f>
        <v/>
      </c>
      <c r="E94" s="12">
        <f>IF($C94="","",VLOOKUP($C94,Personel!$A$2:$E$21,5,0))</f>
        <v/>
      </c>
      <c r="F94" s="12">
        <f>IF($E94="","",MIN($E94,Parametreler!$B$9))</f>
        <v/>
      </c>
      <c r="G94" s="12">
        <f>IF($F94="","",$F94*Parametreler!$B$5)</f>
        <v/>
      </c>
      <c r="H94" s="12">
        <f>IF($F94="","",$F94*Parametreler!$B$6)</f>
        <v/>
      </c>
      <c r="I94" s="12">
        <f>IF($E94="","",$E94-$G94-$H94)</f>
        <v/>
      </c>
      <c r="J94" s="12">
        <f>IF($I94="","",SUMIFS($I$2:$I$121,$C$2:$C$121,$C94,$A$2:$A$121,"&lt;="&amp;$A94))</f>
        <v/>
      </c>
      <c r="K94" s="12">
        <f>IF($J94="","",(Parametreler!$B$15*($J94)+(Parametreler!$B$16-Parametreler!$B$15)*MAX(0,($J94)-Parametreler!$A$15)+(Parametreler!$B$17-Parametreler!$B$16)*MAX(0,($J94)-Parametreler!$A$16)+(Parametreler!$B$18-Parametreler!$B$17)*MAX(0,($J94)-Parametreler!$A$17)+(Parametreler!$B$19-Parametreler!$B$18)*MAX(0,($J94)-Parametreler!$A$18))-(Parametreler!$B$15*($J94-$I94)+(Parametreler!$B$16-Parametreler!$B$15)*MAX(0,($J94-$I94)-Parametreler!$A$15)+(Parametreler!$B$17-Parametreler!$B$16)*MAX(0,($J94-$I94)-Parametreler!$A$16)+(Parametreler!$B$18-Parametreler!$B$17)*MAX(0,($J94-$I94)-Parametreler!$A$17)+(Parametreler!$B$19-Parametreler!$B$18)*MAX(0,($J94-$I94)-Parametreler!$A$18)))</f>
        <v/>
      </c>
      <c r="L94" s="12">
        <f>IF($B94="","",(Parametreler!$B$15*($B94*Parametreler!$B$4)+(Parametreler!$B$16-Parametreler!$B$15)*MAX(0,($B94*Parametreler!$B$4)-Parametreler!$A$15)+(Parametreler!$B$17-Parametreler!$B$16)*MAX(0,($B94*Parametreler!$B$4)-Parametreler!$A$16)+(Parametreler!$B$18-Parametreler!$B$17)*MAX(0,($B94*Parametreler!$B$4)-Parametreler!$A$17)+(Parametreler!$B$19-Parametreler!$B$18)*MAX(0,($B94*Parametreler!$B$4)-Parametreler!$A$18))-(Parametreler!$B$15*(($B94-1)*Parametreler!$B$4)+(Parametreler!$B$16-Parametreler!$B$15)*MAX(0,(($B94-1)*Parametreler!$B$4)-Parametreler!$A$15)+(Parametreler!$B$17-Parametreler!$B$16)*MAX(0,(($B94-1)*Parametreler!$B$4)-Parametreler!$A$16)+(Parametreler!$B$18-Parametreler!$B$17)*MAX(0,(($B94-1)*Parametreler!$B$4)-Parametreler!$A$17)+(Parametreler!$B$19-Parametreler!$B$18)*MAX(0,(($B94-1)*Parametreler!$B$4)-Parametreler!$A$18)))</f>
        <v/>
      </c>
      <c r="M94" s="12">
        <f>IF($K94="","",MAX(0,$K94-$L94))</f>
        <v/>
      </c>
      <c r="N94" s="12">
        <f>IF($E94="","",MAX(0,$E94*Parametreler!$B$10-Parametreler!$B$11))</f>
        <v/>
      </c>
      <c r="O94" s="13">
        <f>IF($E94="","",$E94-$G94-$H94-$M94-$N94)</f>
        <v/>
      </c>
      <c r="P94" s="12">
        <f>IF($F94="","",$F94*Parametreler!$B$7)</f>
        <v/>
      </c>
      <c r="Q94" s="12">
        <f>IF($F94="","",$F94*Parametreler!$B$8)</f>
        <v/>
      </c>
      <c r="R94" s="13">
        <f>IF($E94="","",$E94+$P94+$Q94)</f>
        <v/>
      </c>
    </row>
    <row r="95">
      <c r="A95" s="11" t="n"/>
      <c r="B95" s="9">
        <f>IF($A95="","",MONTH($A95))</f>
        <v/>
      </c>
      <c r="C95" s="10" t="n"/>
      <c r="D95" s="11">
        <f>IF($C95="","",VLOOKUP($C95,Personel!$A$2:$E$21,2,0))</f>
        <v/>
      </c>
      <c r="E95" s="12">
        <f>IF($C95="","",VLOOKUP($C95,Personel!$A$2:$E$21,5,0))</f>
        <v/>
      </c>
      <c r="F95" s="12">
        <f>IF($E95="","",MIN($E95,Parametreler!$B$9))</f>
        <v/>
      </c>
      <c r="G95" s="12">
        <f>IF($F95="","",$F95*Parametreler!$B$5)</f>
        <v/>
      </c>
      <c r="H95" s="12">
        <f>IF($F95="","",$F95*Parametreler!$B$6)</f>
        <v/>
      </c>
      <c r="I95" s="12">
        <f>IF($E95="","",$E95-$G95-$H95)</f>
        <v/>
      </c>
      <c r="J95" s="12">
        <f>IF($I95="","",SUMIFS($I$2:$I$121,$C$2:$C$121,$C95,$A$2:$A$121,"&lt;="&amp;$A95))</f>
        <v/>
      </c>
      <c r="K95" s="12">
        <f>IF($J95="","",(Parametreler!$B$15*($J95)+(Parametreler!$B$16-Parametreler!$B$15)*MAX(0,($J95)-Parametreler!$A$15)+(Parametreler!$B$17-Parametreler!$B$16)*MAX(0,($J95)-Parametreler!$A$16)+(Parametreler!$B$18-Parametreler!$B$17)*MAX(0,($J95)-Parametreler!$A$17)+(Parametreler!$B$19-Parametreler!$B$18)*MAX(0,($J95)-Parametreler!$A$18))-(Parametreler!$B$15*($J95-$I95)+(Parametreler!$B$16-Parametreler!$B$15)*MAX(0,($J95-$I95)-Parametreler!$A$15)+(Parametreler!$B$17-Parametreler!$B$16)*MAX(0,($J95-$I95)-Parametreler!$A$16)+(Parametreler!$B$18-Parametreler!$B$17)*MAX(0,($J95-$I95)-Parametreler!$A$17)+(Parametreler!$B$19-Parametreler!$B$18)*MAX(0,($J95-$I95)-Parametreler!$A$18)))</f>
        <v/>
      </c>
      <c r="L95" s="12">
        <f>IF($B95="","",(Parametreler!$B$15*($B95*Parametreler!$B$4)+(Parametreler!$B$16-Parametreler!$B$15)*MAX(0,($B95*Parametreler!$B$4)-Parametreler!$A$15)+(Parametreler!$B$17-Parametreler!$B$16)*MAX(0,($B95*Parametreler!$B$4)-Parametreler!$A$16)+(Parametreler!$B$18-Parametreler!$B$17)*MAX(0,($B95*Parametreler!$B$4)-Parametreler!$A$17)+(Parametreler!$B$19-Parametreler!$B$18)*MAX(0,($B95*Parametreler!$B$4)-Parametreler!$A$18))-(Parametreler!$B$15*(($B95-1)*Parametreler!$B$4)+(Parametreler!$B$16-Parametreler!$B$15)*MAX(0,(($B95-1)*Parametreler!$B$4)-Parametreler!$A$15)+(Parametreler!$B$17-Parametreler!$B$16)*MAX(0,(($B95-1)*Parametreler!$B$4)-Parametreler!$A$16)+(Parametreler!$B$18-Parametreler!$B$17)*MAX(0,(($B95-1)*Parametreler!$B$4)-Parametreler!$A$17)+(Parametreler!$B$19-Parametreler!$B$18)*MAX(0,(($B95-1)*Parametreler!$B$4)-Parametreler!$A$18)))</f>
        <v/>
      </c>
      <c r="M95" s="12">
        <f>IF($K95="","",MAX(0,$K95-$L95))</f>
        <v/>
      </c>
      <c r="N95" s="12">
        <f>IF($E95="","",MAX(0,$E95*Parametreler!$B$10-Parametreler!$B$11))</f>
        <v/>
      </c>
      <c r="O95" s="13">
        <f>IF($E95="","",$E95-$G95-$H95-$M95-$N95)</f>
        <v/>
      </c>
      <c r="P95" s="12">
        <f>IF($F95="","",$F95*Parametreler!$B$7)</f>
        <v/>
      </c>
      <c r="Q95" s="12">
        <f>IF($F95="","",$F95*Parametreler!$B$8)</f>
        <v/>
      </c>
      <c r="R95" s="13">
        <f>IF($E95="","",$E95+$P95+$Q95)</f>
        <v/>
      </c>
    </row>
    <row r="96">
      <c r="A96" s="11" t="n"/>
      <c r="B96" s="9">
        <f>IF($A96="","",MONTH($A96))</f>
        <v/>
      </c>
      <c r="C96" s="10" t="n"/>
      <c r="D96" s="11">
        <f>IF($C96="","",VLOOKUP($C96,Personel!$A$2:$E$21,2,0))</f>
        <v/>
      </c>
      <c r="E96" s="12">
        <f>IF($C96="","",VLOOKUP($C96,Personel!$A$2:$E$21,5,0))</f>
        <v/>
      </c>
      <c r="F96" s="12">
        <f>IF($E96="","",MIN($E96,Parametreler!$B$9))</f>
        <v/>
      </c>
      <c r="G96" s="12">
        <f>IF($F96="","",$F96*Parametreler!$B$5)</f>
        <v/>
      </c>
      <c r="H96" s="12">
        <f>IF($F96="","",$F96*Parametreler!$B$6)</f>
        <v/>
      </c>
      <c r="I96" s="12">
        <f>IF($E96="","",$E96-$G96-$H96)</f>
        <v/>
      </c>
      <c r="J96" s="12">
        <f>IF($I96="","",SUMIFS($I$2:$I$121,$C$2:$C$121,$C96,$A$2:$A$121,"&lt;="&amp;$A96))</f>
        <v/>
      </c>
      <c r="K96" s="12">
        <f>IF($J96="","",(Parametreler!$B$15*($J96)+(Parametreler!$B$16-Parametreler!$B$15)*MAX(0,($J96)-Parametreler!$A$15)+(Parametreler!$B$17-Parametreler!$B$16)*MAX(0,($J96)-Parametreler!$A$16)+(Parametreler!$B$18-Parametreler!$B$17)*MAX(0,($J96)-Parametreler!$A$17)+(Parametreler!$B$19-Parametreler!$B$18)*MAX(0,($J96)-Parametreler!$A$18))-(Parametreler!$B$15*($J96-$I96)+(Parametreler!$B$16-Parametreler!$B$15)*MAX(0,($J96-$I96)-Parametreler!$A$15)+(Parametreler!$B$17-Parametreler!$B$16)*MAX(0,($J96-$I96)-Parametreler!$A$16)+(Parametreler!$B$18-Parametreler!$B$17)*MAX(0,($J96-$I96)-Parametreler!$A$17)+(Parametreler!$B$19-Parametreler!$B$18)*MAX(0,($J96-$I96)-Parametreler!$A$18)))</f>
        <v/>
      </c>
      <c r="L96" s="12">
        <f>IF($B96="","",(Parametreler!$B$15*($B96*Parametreler!$B$4)+(Parametreler!$B$16-Parametreler!$B$15)*MAX(0,($B96*Parametreler!$B$4)-Parametreler!$A$15)+(Parametreler!$B$17-Parametreler!$B$16)*MAX(0,($B96*Parametreler!$B$4)-Parametreler!$A$16)+(Parametreler!$B$18-Parametreler!$B$17)*MAX(0,($B96*Parametreler!$B$4)-Parametreler!$A$17)+(Parametreler!$B$19-Parametreler!$B$18)*MAX(0,($B96*Parametreler!$B$4)-Parametreler!$A$18))-(Parametreler!$B$15*(($B96-1)*Parametreler!$B$4)+(Parametreler!$B$16-Parametreler!$B$15)*MAX(0,(($B96-1)*Parametreler!$B$4)-Parametreler!$A$15)+(Parametreler!$B$17-Parametreler!$B$16)*MAX(0,(($B96-1)*Parametreler!$B$4)-Parametreler!$A$16)+(Parametreler!$B$18-Parametreler!$B$17)*MAX(0,(($B96-1)*Parametreler!$B$4)-Parametreler!$A$17)+(Parametreler!$B$19-Parametreler!$B$18)*MAX(0,(($B96-1)*Parametreler!$B$4)-Parametreler!$A$18)))</f>
        <v/>
      </c>
      <c r="M96" s="12">
        <f>IF($K96="","",MAX(0,$K96-$L96))</f>
        <v/>
      </c>
      <c r="N96" s="12">
        <f>IF($E96="","",MAX(0,$E96*Parametreler!$B$10-Parametreler!$B$11))</f>
        <v/>
      </c>
      <c r="O96" s="13">
        <f>IF($E96="","",$E96-$G96-$H96-$M96-$N96)</f>
        <v/>
      </c>
      <c r="P96" s="12">
        <f>IF($F96="","",$F96*Parametreler!$B$7)</f>
        <v/>
      </c>
      <c r="Q96" s="12">
        <f>IF($F96="","",$F96*Parametreler!$B$8)</f>
        <v/>
      </c>
      <c r="R96" s="13">
        <f>IF($E96="","",$E96+$P96+$Q96)</f>
        <v/>
      </c>
    </row>
    <row r="97">
      <c r="A97" s="11" t="n"/>
      <c r="B97" s="9">
        <f>IF($A97="","",MONTH($A97))</f>
        <v/>
      </c>
      <c r="C97" s="10" t="n"/>
      <c r="D97" s="11">
        <f>IF($C97="","",VLOOKUP($C97,Personel!$A$2:$E$21,2,0))</f>
        <v/>
      </c>
      <c r="E97" s="12">
        <f>IF($C97="","",VLOOKUP($C97,Personel!$A$2:$E$21,5,0))</f>
        <v/>
      </c>
      <c r="F97" s="12">
        <f>IF($E97="","",MIN($E97,Parametreler!$B$9))</f>
        <v/>
      </c>
      <c r="G97" s="12">
        <f>IF($F97="","",$F97*Parametreler!$B$5)</f>
        <v/>
      </c>
      <c r="H97" s="12">
        <f>IF($F97="","",$F97*Parametreler!$B$6)</f>
        <v/>
      </c>
      <c r="I97" s="12">
        <f>IF($E97="","",$E97-$G97-$H97)</f>
        <v/>
      </c>
      <c r="J97" s="12">
        <f>IF($I97="","",SUMIFS($I$2:$I$121,$C$2:$C$121,$C97,$A$2:$A$121,"&lt;="&amp;$A97))</f>
        <v/>
      </c>
      <c r="K97" s="12">
        <f>IF($J97="","",(Parametreler!$B$15*($J97)+(Parametreler!$B$16-Parametreler!$B$15)*MAX(0,($J97)-Parametreler!$A$15)+(Parametreler!$B$17-Parametreler!$B$16)*MAX(0,($J97)-Parametreler!$A$16)+(Parametreler!$B$18-Parametreler!$B$17)*MAX(0,($J97)-Parametreler!$A$17)+(Parametreler!$B$19-Parametreler!$B$18)*MAX(0,($J97)-Parametreler!$A$18))-(Parametreler!$B$15*($J97-$I97)+(Parametreler!$B$16-Parametreler!$B$15)*MAX(0,($J97-$I97)-Parametreler!$A$15)+(Parametreler!$B$17-Parametreler!$B$16)*MAX(0,($J97-$I97)-Parametreler!$A$16)+(Parametreler!$B$18-Parametreler!$B$17)*MAX(0,($J97-$I97)-Parametreler!$A$17)+(Parametreler!$B$19-Parametreler!$B$18)*MAX(0,($J97-$I97)-Parametreler!$A$18)))</f>
        <v/>
      </c>
      <c r="L97" s="12">
        <f>IF($B97="","",(Parametreler!$B$15*($B97*Parametreler!$B$4)+(Parametreler!$B$16-Parametreler!$B$15)*MAX(0,($B97*Parametreler!$B$4)-Parametreler!$A$15)+(Parametreler!$B$17-Parametreler!$B$16)*MAX(0,($B97*Parametreler!$B$4)-Parametreler!$A$16)+(Parametreler!$B$18-Parametreler!$B$17)*MAX(0,($B97*Parametreler!$B$4)-Parametreler!$A$17)+(Parametreler!$B$19-Parametreler!$B$18)*MAX(0,($B97*Parametreler!$B$4)-Parametreler!$A$18))-(Parametreler!$B$15*(($B97-1)*Parametreler!$B$4)+(Parametreler!$B$16-Parametreler!$B$15)*MAX(0,(($B97-1)*Parametreler!$B$4)-Parametreler!$A$15)+(Parametreler!$B$17-Parametreler!$B$16)*MAX(0,(($B97-1)*Parametreler!$B$4)-Parametreler!$A$16)+(Parametreler!$B$18-Parametreler!$B$17)*MAX(0,(($B97-1)*Parametreler!$B$4)-Parametreler!$A$17)+(Parametreler!$B$19-Parametreler!$B$18)*MAX(0,(($B97-1)*Parametreler!$B$4)-Parametreler!$A$18)))</f>
        <v/>
      </c>
      <c r="M97" s="12">
        <f>IF($K97="","",MAX(0,$K97-$L97))</f>
        <v/>
      </c>
      <c r="N97" s="12">
        <f>IF($E97="","",MAX(0,$E97*Parametreler!$B$10-Parametreler!$B$11))</f>
        <v/>
      </c>
      <c r="O97" s="13">
        <f>IF($E97="","",$E97-$G97-$H97-$M97-$N97)</f>
        <v/>
      </c>
      <c r="P97" s="12">
        <f>IF($F97="","",$F97*Parametreler!$B$7)</f>
        <v/>
      </c>
      <c r="Q97" s="12">
        <f>IF($F97="","",$F97*Parametreler!$B$8)</f>
        <v/>
      </c>
      <c r="R97" s="13">
        <f>IF($E97="","",$E97+$P97+$Q97)</f>
        <v/>
      </c>
    </row>
    <row r="98">
      <c r="A98" s="5" t="n"/>
      <c r="B98" s="3">
        <f>IF($A98="","",MONTH($A98))</f>
        <v/>
      </c>
      <c r="C98" s="4" t="n"/>
      <c r="D98" s="5">
        <f>IF($C98="","",VLOOKUP($C98,Personel!$A$2:$E$21,2,0))</f>
        <v/>
      </c>
      <c r="E98" s="6">
        <f>IF($C98="","",VLOOKUP($C98,Personel!$A$2:$E$21,5,0))</f>
        <v/>
      </c>
      <c r="F98" s="6">
        <f>IF($E98="","",MIN($E98,Parametreler!$B$9))</f>
        <v/>
      </c>
      <c r="G98" s="6">
        <f>IF($F98="","",$F98*Parametreler!$B$5)</f>
        <v/>
      </c>
      <c r="H98" s="6">
        <f>IF($F98="","",$F98*Parametreler!$B$6)</f>
        <v/>
      </c>
      <c r="I98" s="6">
        <f>IF($E98="","",$E98-$G98-$H98)</f>
        <v/>
      </c>
      <c r="J98" s="6">
        <f>IF($I98="","",SUMIFS($I$2:$I$121,$C$2:$C$121,$C98,$A$2:$A$121,"&lt;="&amp;$A98))</f>
        <v/>
      </c>
      <c r="K98" s="6">
        <f>IF($J98="","",(Parametreler!$B$15*($J98)+(Parametreler!$B$16-Parametreler!$B$15)*MAX(0,($J98)-Parametreler!$A$15)+(Parametreler!$B$17-Parametreler!$B$16)*MAX(0,($J98)-Parametreler!$A$16)+(Parametreler!$B$18-Parametreler!$B$17)*MAX(0,($J98)-Parametreler!$A$17)+(Parametreler!$B$19-Parametreler!$B$18)*MAX(0,($J98)-Parametreler!$A$18))-(Parametreler!$B$15*($J98-$I98)+(Parametreler!$B$16-Parametreler!$B$15)*MAX(0,($J98-$I98)-Parametreler!$A$15)+(Parametreler!$B$17-Parametreler!$B$16)*MAX(0,($J98-$I98)-Parametreler!$A$16)+(Parametreler!$B$18-Parametreler!$B$17)*MAX(0,($J98-$I98)-Parametreler!$A$17)+(Parametreler!$B$19-Parametreler!$B$18)*MAX(0,($J98-$I98)-Parametreler!$A$18)))</f>
        <v/>
      </c>
      <c r="L98" s="6">
        <f>IF($B98="","",(Parametreler!$B$15*($B98*Parametreler!$B$4)+(Parametreler!$B$16-Parametreler!$B$15)*MAX(0,($B98*Parametreler!$B$4)-Parametreler!$A$15)+(Parametreler!$B$17-Parametreler!$B$16)*MAX(0,($B98*Parametreler!$B$4)-Parametreler!$A$16)+(Parametreler!$B$18-Parametreler!$B$17)*MAX(0,($B98*Parametreler!$B$4)-Parametreler!$A$17)+(Parametreler!$B$19-Parametreler!$B$18)*MAX(0,($B98*Parametreler!$B$4)-Parametreler!$A$18))-(Parametreler!$B$15*(($B98-1)*Parametreler!$B$4)+(Parametreler!$B$16-Parametreler!$B$15)*MAX(0,(($B98-1)*Parametreler!$B$4)-Parametreler!$A$15)+(Parametreler!$B$17-Parametreler!$B$16)*MAX(0,(($B98-1)*Parametreler!$B$4)-Parametreler!$A$16)+(Parametreler!$B$18-Parametreler!$B$17)*MAX(0,(($B98-1)*Parametreler!$B$4)-Parametreler!$A$17)+(Parametreler!$B$19-Parametreler!$B$18)*MAX(0,(($B98-1)*Parametreler!$B$4)-Parametreler!$A$18)))</f>
        <v/>
      </c>
      <c r="M98" s="6">
        <f>IF($K98="","",MAX(0,$K98-$L98))</f>
        <v/>
      </c>
      <c r="N98" s="6">
        <f>IF($E98="","",MAX(0,$E98*Parametreler!$B$10-Parametreler!$B$11))</f>
        <v/>
      </c>
      <c r="O98" s="7">
        <f>IF($E98="","",$E98-$G98-$H98-$M98-$N98)</f>
        <v/>
      </c>
      <c r="P98" s="6">
        <f>IF($F98="","",$F98*Parametreler!$B$7)</f>
        <v/>
      </c>
      <c r="Q98" s="6">
        <f>IF($F98="","",$F98*Parametreler!$B$8)</f>
        <v/>
      </c>
      <c r="R98" s="7">
        <f>IF($E98="","",$E98+$P98+$Q98)</f>
        <v/>
      </c>
    </row>
    <row r="99">
      <c r="A99" s="5" t="n"/>
      <c r="B99" s="3">
        <f>IF($A99="","",MONTH($A99))</f>
        <v/>
      </c>
      <c r="C99" s="4" t="n"/>
      <c r="D99" s="5">
        <f>IF($C99="","",VLOOKUP($C99,Personel!$A$2:$E$21,2,0))</f>
        <v/>
      </c>
      <c r="E99" s="6">
        <f>IF($C99="","",VLOOKUP($C99,Personel!$A$2:$E$21,5,0))</f>
        <v/>
      </c>
      <c r="F99" s="6">
        <f>IF($E99="","",MIN($E99,Parametreler!$B$9))</f>
        <v/>
      </c>
      <c r="G99" s="6">
        <f>IF($F99="","",$F99*Parametreler!$B$5)</f>
        <v/>
      </c>
      <c r="H99" s="6">
        <f>IF($F99="","",$F99*Parametreler!$B$6)</f>
        <v/>
      </c>
      <c r="I99" s="6">
        <f>IF($E99="","",$E99-$G99-$H99)</f>
        <v/>
      </c>
      <c r="J99" s="6">
        <f>IF($I99="","",SUMIFS($I$2:$I$121,$C$2:$C$121,$C99,$A$2:$A$121,"&lt;="&amp;$A99))</f>
        <v/>
      </c>
      <c r="K99" s="6">
        <f>IF($J99="","",(Parametreler!$B$15*($J99)+(Parametreler!$B$16-Parametreler!$B$15)*MAX(0,($J99)-Parametreler!$A$15)+(Parametreler!$B$17-Parametreler!$B$16)*MAX(0,($J99)-Parametreler!$A$16)+(Parametreler!$B$18-Parametreler!$B$17)*MAX(0,($J99)-Parametreler!$A$17)+(Parametreler!$B$19-Parametreler!$B$18)*MAX(0,($J99)-Parametreler!$A$18))-(Parametreler!$B$15*($J99-$I99)+(Parametreler!$B$16-Parametreler!$B$15)*MAX(0,($J99-$I99)-Parametreler!$A$15)+(Parametreler!$B$17-Parametreler!$B$16)*MAX(0,($J99-$I99)-Parametreler!$A$16)+(Parametreler!$B$18-Parametreler!$B$17)*MAX(0,($J99-$I99)-Parametreler!$A$17)+(Parametreler!$B$19-Parametreler!$B$18)*MAX(0,($J99-$I99)-Parametreler!$A$18)))</f>
        <v/>
      </c>
      <c r="L99" s="6">
        <f>IF($B99="","",(Parametreler!$B$15*($B99*Parametreler!$B$4)+(Parametreler!$B$16-Parametreler!$B$15)*MAX(0,($B99*Parametreler!$B$4)-Parametreler!$A$15)+(Parametreler!$B$17-Parametreler!$B$16)*MAX(0,($B99*Parametreler!$B$4)-Parametreler!$A$16)+(Parametreler!$B$18-Parametreler!$B$17)*MAX(0,($B99*Parametreler!$B$4)-Parametreler!$A$17)+(Parametreler!$B$19-Parametreler!$B$18)*MAX(0,($B99*Parametreler!$B$4)-Parametreler!$A$18))-(Parametreler!$B$15*(($B99-1)*Parametreler!$B$4)+(Parametreler!$B$16-Parametreler!$B$15)*MAX(0,(($B99-1)*Parametreler!$B$4)-Parametreler!$A$15)+(Parametreler!$B$17-Parametreler!$B$16)*MAX(0,(($B99-1)*Parametreler!$B$4)-Parametreler!$A$16)+(Parametreler!$B$18-Parametreler!$B$17)*MAX(0,(($B99-1)*Parametreler!$B$4)-Parametreler!$A$17)+(Parametreler!$B$19-Parametreler!$B$18)*MAX(0,(($B99-1)*Parametreler!$B$4)-Parametreler!$A$18)))</f>
        <v/>
      </c>
      <c r="M99" s="6">
        <f>IF($K99="","",MAX(0,$K99-$L99))</f>
        <v/>
      </c>
      <c r="N99" s="6">
        <f>IF($E99="","",MAX(0,$E99*Parametreler!$B$10-Parametreler!$B$11))</f>
        <v/>
      </c>
      <c r="O99" s="7">
        <f>IF($E99="","",$E99-$G99-$H99-$M99-$N99)</f>
        <v/>
      </c>
      <c r="P99" s="6">
        <f>IF($F99="","",$F99*Parametreler!$B$7)</f>
        <v/>
      </c>
      <c r="Q99" s="6">
        <f>IF($F99="","",$F99*Parametreler!$B$8)</f>
        <v/>
      </c>
      <c r="R99" s="7">
        <f>IF($E99="","",$E99+$P99+$Q99)</f>
        <v/>
      </c>
    </row>
    <row r="100">
      <c r="A100" s="5" t="n"/>
      <c r="B100" s="3">
        <f>IF($A100="","",MONTH($A100))</f>
        <v/>
      </c>
      <c r="C100" s="4" t="n"/>
      <c r="D100" s="5">
        <f>IF($C100="","",VLOOKUP($C100,Personel!$A$2:$E$21,2,0))</f>
        <v/>
      </c>
      <c r="E100" s="6">
        <f>IF($C100="","",VLOOKUP($C100,Personel!$A$2:$E$21,5,0))</f>
        <v/>
      </c>
      <c r="F100" s="6">
        <f>IF($E100="","",MIN($E100,Parametreler!$B$9))</f>
        <v/>
      </c>
      <c r="G100" s="6">
        <f>IF($F100="","",$F100*Parametreler!$B$5)</f>
        <v/>
      </c>
      <c r="H100" s="6">
        <f>IF($F100="","",$F100*Parametreler!$B$6)</f>
        <v/>
      </c>
      <c r="I100" s="6">
        <f>IF($E100="","",$E100-$G100-$H100)</f>
        <v/>
      </c>
      <c r="J100" s="6">
        <f>IF($I100="","",SUMIFS($I$2:$I$121,$C$2:$C$121,$C100,$A$2:$A$121,"&lt;="&amp;$A100))</f>
        <v/>
      </c>
      <c r="K100" s="6">
        <f>IF($J100="","",(Parametreler!$B$15*($J100)+(Parametreler!$B$16-Parametreler!$B$15)*MAX(0,($J100)-Parametreler!$A$15)+(Parametreler!$B$17-Parametreler!$B$16)*MAX(0,($J100)-Parametreler!$A$16)+(Parametreler!$B$18-Parametreler!$B$17)*MAX(0,($J100)-Parametreler!$A$17)+(Parametreler!$B$19-Parametreler!$B$18)*MAX(0,($J100)-Parametreler!$A$18))-(Parametreler!$B$15*($J100-$I100)+(Parametreler!$B$16-Parametreler!$B$15)*MAX(0,($J100-$I100)-Parametreler!$A$15)+(Parametreler!$B$17-Parametreler!$B$16)*MAX(0,($J100-$I100)-Parametreler!$A$16)+(Parametreler!$B$18-Parametreler!$B$17)*MAX(0,($J100-$I100)-Parametreler!$A$17)+(Parametreler!$B$19-Parametreler!$B$18)*MAX(0,($J100-$I100)-Parametreler!$A$18)))</f>
        <v/>
      </c>
      <c r="L100" s="6">
        <f>IF($B100="","",(Parametreler!$B$15*($B100*Parametreler!$B$4)+(Parametreler!$B$16-Parametreler!$B$15)*MAX(0,($B100*Parametreler!$B$4)-Parametreler!$A$15)+(Parametreler!$B$17-Parametreler!$B$16)*MAX(0,($B100*Parametreler!$B$4)-Parametreler!$A$16)+(Parametreler!$B$18-Parametreler!$B$17)*MAX(0,($B100*Parametreler!$B$4)-Parametreler!$A$17)+(Parametreler!$B$19-Parametreler!$B$18)*MAX(0,($B100*Parametreler!$B$4)-Parametreler!$A$18))-(Parametreler!$B$15*(($B100-1)*Parametreler!$B$4)+(Parametreler!$B$16-Parametreler!$B$15)*MAX(0,(($B100-1)*Parametreler!$B$4)-Parametreler!$A$15)+(Parametreler!$B$17-Parametreler!$B$16)*MAX(0,(($B100-1)*Parametreler!$B$4)-Parametreler!$A$16)+(Parametreler!$B$18-Parametreler!$B$17)*MAX(0,(($B100-1)*Parametreler!$B$4)-Parametreler!$A$17)+(Parametreler!$B$19-Parametreler!$B$18)*MAX(0,(($B100-1)*Parametreler!$B$4)-Parametreler!$A$18)))</f>
        <v/>
      </c>
      <c r="M100" s="6">
        <f>IF($K100="","",MAX(0,$K100-$L100))</f>
        <v/>
      </c>
      <c r="N100" s="6">
        <f>IF($E100="","",MAX(0,$E100*Parametreler!$B$10-Parametreler!$B$11))</f>
        <v/>
      </c>
      <c r="O100" s="7">
        <f>IF($E100="","",$E100-$G100-$H100-$M100-$N100)</f>
        <v/>
      </c>
      <c r="P100" s="6">
        <f>IF($F100="","",$F100*Parametreler!$B$7)</f>
        <v/>
      </c>
      <c r="Q100" s="6">
        <f>IF($F100="","",$F100*Parametreler!$B$8)</f>
        <v/>
      </c>
      <c r="R100" s="7">
        <f>IF($E100="","",$E100+$P100+$Q100)</f>
        <v/>
      </c>
    </row>
    <row r="101">
      <c r="A101" s="5" t="n"/>
      <c r="B101" s="3">
        <f>IF($A101="","",MONTH($A101))</f>
        <v/>
      </c>
      <c r="C101" s="4" t="n"/>
      <c r="D101" s="5">
        <f>IF($C101="","",VLOOKUP($C101,Personel!$A$2:$E$21,2,0))</f>
        <v/>
      </c>
      <c r="E101" s="6">
        <f>IF($C101="","",VLOOKUP($C101,Personel!$A$2:$E$21,5,0))</f>
        <v/>
      </c>
      <c r="F101" s="6">
        <f>IF($E101="","",MIN($E101,Parametreler!$B$9))</f>
        <v/>
      </c>
      <c r="G101" s="6">
        <f>IF($F101="","",$F101*Parametreler!$B$5)</f>
        <v/>
      </c>
      <c r="H101" s="6">
        <f>IF($F101="","",$F101*Parametreler!$B$6)</f>
        <v/>
      </c>
      <c r="I101" s="6">
        <f>IF($E101="","",$E101-$G101-$H101)</f>
        <v/>
      </c>
      <c r="J101" s="6">
        <f>IF($I101="","",SUMIFS($I$2:$I$121,$C$2:$C$121,$C101,$A$2:$A$121,"&lt;="&amp;$A101))</f>
        <v/>
      </c>
      <c r="K101" s="6">
        <f>IF($J101="","",(Parametreler!$B$15*($J101)+(Parametreler!$B$16-Parametreler!$B$15)*MAX(0,($J101)-Parametreler!$A$15)+(Parametreler!$B$17-Parametreler!$B$16)*MAX(0,($J101)-Parametreler!$A$16)+(Parametreler!$B$18-Parametreler!$B$17)*MAX(0,($J101)-Parametreler!$A$17)+(Parametreler!$B$19-Parametreler!$B$18)*MAX(0,($J101)-Parametreler!$A$18))-(Parametreler!$B$15*($J101-$I101)+(Parametreler!$B$16-Parametreler!$B$15)*MAX(0,($J101-$I101)-Parametreler!$A$15)+(Parametreler!$B$17-Parametreler!$B$16)*MAX(0,($J101-$I101)-Parametreler!$A$16)+(Parametreler!$B$18-Parametreler!$B$17)*MAX(0,($J101-$I101)-Parametreler!$A$17)+(Parametreler!$B$19-Parametreler!$B$18)*MAX(0,($J101-$I101)-Parametreler!$A$18)))</f>
        <v/>
      </c>
      <c r="L101" s="6">
        <f>IF($B101="","",(Parametreler!$B$15*($B101*Parametreler!$B$4)+(Parametreler!$B$16-Parametreler!$B$15)*MAX(0,($B101*Parametreler!$B$4)-Parametreler!$A$15)+(Parametreler!$B$17-Parametreler!$B$16)*MAX(0,($B101*Parametreler!$B$4)-Parametreler!$A$16)+(Parametreler!$B$18-Parametreler!$B$17)*MAX(0,($B101*Parametreler!$B$4)-Parametreler!$A$17)+(Parametreler!$B$19-Parametreler!$B$18)*MAX(0,($B101*Parametreler!$B$4)-Parametreler!$A$18))-(Parametreler!$B$15*(($B101-1)*Parametreler!$B$4)+(Parametreler!$B$16-Parametreler!$B$15)*MAX(0,(($B101-1)*Parametreler!$B$4)-Parametreler!$A$15)+(Parametreler!$B$17-Parametreler!$B$16)*MAX(0,(($B101-1)*Parametreler!$B$4)-Parametreler!$A$16)+(Parametreler!$B$18-Parametreler!$B$17)*MAX(0,(($B101-1)*Parametreler!$B$4)-Parametreler!$A$17)+(Parametreler!$B$19-Parametreler!$B$18)*MAX(0,(($B101-1)*Parametreler!$B$4)-Parametreler!$A$18)))</f>
        <v/>
      </c>
      <c r="M101" s="6">
        <f>IF($K101="","",MAX(0,$K101-$L101))</f>
        <v/>
      </c>
      <c r="N101" s="6">
        <f>IF($E101="","",MAX(0,$E101*Parametreler!$B$10-Parametreler!$B$11))</f>
        <v/>
      </c>
      <c r="O101" s="7">
        <f>IF($E101="","",$E101-$G101-$H101-$M101-$N101)</f>
        <v/>
      </c>
      <c r="P101" s="6">
        <f>IF($F101="","",$F101*Parametreler!$B$7)</f>
        <v/>
      </c>
      <c r="Q101" s="6">
        <f>IF($F101="","",$F101*Parametreler!$B$8)</f>
        <v/>
      </c>
      <c r="R101" s="7">
        <f>IF($E101="","",$E101+$P101+$Q101)</f>
        <v/>
      </c>
    </row>
    <row r="102">
      <c r="A102" s="5" t="n"/>
      <c r="B102" s="3">
        <f>IF($A102="","",MONTH($A102))</f>
        <v/>
      </c>
      <c r="C102" s="4" t="n"/>
      <c r="D102" s="5">
        <f>IF($C102="","",VLOOKUP($C102,Personel!$A$2:$E$21,2,0))</f>
        <v/>
      </c>
      <c r="E102" s="6">
        <f>IF($C102="","",VLOOKUP($C102,Personel!$A$2:$E$21,5,0))</f>
        <v/>
      </c>
      <c r="F102" s="6">
        <f>IF($E102="","",MIN($E102,Parametreler!$B$9))</f>
        <v/>
      </c>
      <c r="G102" s="6">
        <f>IF($F102="","",$F102*Parametreler!$B$5)</f>
        <v/>
      </c>
      <c r="H102" s="6">
        <f>IF($F102="","",$F102*Parametreler!$B$6)</f>
        <v/>
      </c>
      <c r="I102" s="6">
        <f>IF($E102="","",$E102-$G102-$H102)</f>
        <v/>
      </c>
      <c r="J102" s="6">
        <f>IF($I102="","",SUMIFS($I$2:$I$121,$C$2:$C$121,$C102,$A$2:$A$121,"&lt;="&amp;$A102))</f>
        <v/>
      </c>
      <c r="K102" s="6">
        <f>IF($J102="","",(Parametreler!$B$15*($J102)+(Parametreler!$B$16-Parametreler!$B$15)*MAX(0,($J102)-Parametreler!$A$15)+(Parametreler!$B$17-Parametreler!$B$16)*MAX(0,($J102)-Parametreler!$A$16)+(Parametreler!$B$18-Parametreler!$B$17)*MAX(0,($J102)-Parametreler!$A$17)+(Parametreler!$B$19-Parametreler!$B$18)*MAX(0,($J102)-Parametreler!$A$18))-(Parametreler!$B$15*($J102-$I102)+(Parametreler!$B$16-Parametreler!$B$15)*MAX(0,($J102-$I102)-Parametreler!$A$15)+(Parametreler!$B$17-Parametreler!$B$16)*MAX(0,($J102-$I102)-Parametreler!$A$16)+(Parametreler!$B$18-Parametreler!$B$17)*MAX(0,($J102-$I102)-Parametreler!$A$17)+(Parametreler!$B$19-Parametreler!$B$18)*MAX(0,($J102-$I102)-Parametreler!$A$18)))</f>
        <v/>
      </c>
      <c r="L102" s="6">
        <f>IF($B102="","",(Parametreler!$B$15*($B102*Parametreler!$B$4)+(Parametreler!$B$16-Parametreler!$B$15)*MAX(0,($B102*Parametreler!$B$4)-Parametreler!$A$15)+(Parametreler!$B$17-Parametreler!$B$16)*MAX(0,($B102*Parametreler!$B$4)-Parametreler!$A$16)+(Parametreler!$B$18-Parametreler!$B$17)*MAX(0,($B102*Parametreler!$B$4)-Parametreler!$A$17)+(Parametreler!$B$19-Parametreler!$B$18)*MAX(0,($B102*Parametreler!$B$4)-Parametreler!$A$18))-(Parametreler!$B$15*(($B102-1)*Parametreler!$B$4)+(Parametreler!$B$16-Parametreler!$B$15)*MAX(0,(($B102-1)*Parametreler!$B$4)-Parametreler!$A$15)+(Parametreler!$B$17-Parametreler!$B$16)*MAX(0,(($B102-1)*Parametreler!$B$4)-Parametreler!$A$16)+(Parametreler!$B$18-Parametreler!$B$17)*MAX(0,(($B102-1)*Parametreler!$B$4)-Parametreler!$A$17)+(Parametreler!$B$19-Parametreler!$B$18)*MAX(0,(($B102-1)*Parametreler!$B$4)-Parametreler!$A$18)))</f>
        <v/>
      </c>
      <c r="M102" s="6">
        <f>IF($K102="","",MAX(0,$K102-$L102))</f>
        <v/>
      </c>
      <c r="N102" s="6">
        <f>IF($E102="","",MAX(0,$E102*Parametreler!$B$10-Parametreler!$B$11))</f>
        <v/>
      </c>
      <c r="O102" s="7">
        <f>IF($E102="","",$E102-$G102-$H102-$M102-$N102)</f>
        <v/>
      </c>
      <c r="P102" s="6">
        <f>IF($F102="","",$F102*Parametreler!$B$7)</f>
        <v/>
      </c>
      <c r="Q102" s="6">
        <f>IF($F102="","",$F102*Parametreler!$B$8)</f>
        <v/>
      </c>
      <c r="R102" s="7">
        <f>IF($E102="","",$E102+$P102+$Q102)</f>
        <v/>
      </c>
    </row>
    <row r="103">
      <c r="A103" s="5" t="n"/>
      <c r="B103" s="3">
        <f>IF($A103="","",MONTH($A103))</f>
        <v/>
      </c>
      <c r="C103" s="4" t="n"/>
      <c r="D103" s="5">
        <f>IF($C103="","",VLOOKUP($C103,Personel!$A$2:$E$21,2,0))</f>
        <v/>
      </c>
      <c r="E103" s="6">
        <f>IF($C103="","",VLOOKUP($C103,Personel!$A$2:$E$21,5,0))</f>
        <v/>
      </c>
      <c r="F103" s="6">
        <f>IF($E103="","",MIN($E103,Parametreler!$B$9))</f>
        <v/>
      </c>
      <c r="G103" s="6">
        <f>IF($F103="","",$F103*Parametreler!$B$5)</f>
        <v/>
      </c>
      <c r="H103" s="6">
        <f>IF($F103="","",$F103*Parametreler!$B$6)</f>
        <v/>
      </c>
      <c r="I103" s="6">
        <f>IF($E103="","",$E103-$G103-$H103)</f>
        <v/>
      </c>
      <c r="J103" s="6">
        <f>IF($I103="","",SUMIFS($I$2:$I$121,$C$2:$C$121,$C103,$A$2:$A$121,"&lt;="&amp;$A103))</f>
        <v/>
      </c>
      <c r="K103" s="6">
        <f>IF($J103="","",(Parametreler!$B$15*($J103)+(Parametreler!$B$16-Parametreler!$B$15)*MAX(0,($J103)-Parametreler!$A$15)+(Parametreler!$B$17-Parametreler!$B$16)*MAX(0,($J103)-Parametreler!$A$16)+(Parametreler!$B$18-Parametreler!$B$17)*MAX(0,($J103)-Parametreler!$A$17)+(Parametreler!$B$19-Parametreler!$B$18)*MAX(0,($J103)-Parametreler!$A$18))-(Parametreler!$B$15*($J103-$I103)+(Parametreler!$B$16-Parametreler!$B$15)*MAX(0,($J103-$I103)-Parametreler!$A$15)+(Parametreler!$B$17-Parametreler!$B$16)*MAX(0,($J103-$I103)-Parametreler!$A$16)+(Parametreler!$B$18-Parametreler!$B$17)*MAX(0,($J103-$I103)-Parametreler!$A$17)+(Parametreler!$B$19-Parametreler!$B$18)*MAX(0,($J103-$I103)-Parametreler!$A$18)))</f>
        <v/>
      </c>
      <c r="L103" s="6">
        <f>IF($B103="","",(Parametreler!$B$15*($B103*Parametreler!$B$4)+(Parametreler!$B$16-Parametreler!$B$15)*MAX(0,($B103*Parametreler!$B$4)-Parametreler!$A$15)+(Parametreler!$B$17-Parametreler!$B$16)*MAX(0,($B103*Parametreler!$B$4)-Parametreler!$A$16)+(Parametreler!$B$18-Parametreler!$B$17)*MAX(0,($B103*Parametreler!$B$4)-Parametreler!$A$17)+(Parametreler!$B$19-Parametreler!$B$18)*MAX(0,($B103*Parametreler!$B$4)-Parametreler!$A$18))-(Parametreler!$B$15*(($B103-1)*Parametreler!$B$4)+(Parametreler!$B$16-Parametreler!$B$15)*MAX(0,(($B103-1)*Parametreler!$B$4)-Parametreler!$A$15)+(Parametreler!$B$17-Parametreler!$B$16)*MAX(0,(($B103-1)*Parametreler!$B$4)-Parametreler!$A$16)+(Parametreler!$B$18-Parametreler!$B$17)*MAX(0,(($B103-1)*Parametreler!$B$4)-Parametreler!$A$17)+(Parametreler!$B$19-Parametreler!$B$18)*MAX(0,(($B103-1)*Parametreler!$B$4)-Parametreler!$A$18)))</f>
        <v/>
      </c>
      <c r="M103" s="6">
        <f>IF($K103="","",MAX(0,$K103-$L103))</f>
        <v/>
      </c>
      <c r="N103" s="6">
        <f>IF($E103="","",MAX(0,$E103*Parametreler!$B$10-Parametreler!$B$11))</f>
        <v/>
      </c>
      <c r="O103" s="7">
        <f>IF($E103="","",$E103-$G103-$H103-$M103-$N103)</f>
        <v/>
      </c>
      <c r="P103" s="6">
        <f>IF($F103="","",$F103*Parametreler!$B$7)</f>
        <v/>
      </c>
      <c r="Q103" s="6">
        <f>IF($F103="","",$F103*Parametreler!$B$8)</f>
        <v/>
      </c>
      <c r="R103" s="7">
        <f>IF($E103="","",$E103+$P103+$Q103)</f>
        <v/>
      </c>
    </row>
    <row r="104">
      <c r="A104" s="5" t="n"/>
      <c r="B104" s="3">
        <f>IF($A104="","",MONTH($A104))</f>
        <v/>
      </c>
      <c r="C104" s="4" t="n"/>
      <c r="D104" s="5">
        <f>IF($C104="","",VLOOKUP($C104,Personel!$A$2:$E$21,2,0))</f>
        <v/>
      </c>
      <c r="E104" s="6">
        <f>IF($C104="","",VLOOKUP($C104,Personel!$A$2:$E$21,5,0))</f>
        <v/>
      </c>
      <c r="F104" s="6">
        <f>IF($E104="","",MIN($E104,Parametreler!$B$9))</f>
        <v/>
      </c>
      <c r="G104" s="6">
        <f>IF($F104="","",$F104*Parametreler!$B$5)</f>
        <v/>
      </c>
      <c r="H104" s="6">
        <f>IF($F104="","",$F104*Parametreler!$B$6)</f>
        <v/>
      </c>
      <c r="I104" s="6">
        <f>IF($E104="","",$E104-$G104-$H104)</f>
        <v/>
      </c>
      <c r="J104" s="6">
        <f>IF($I104="","",SUMIFS($I$2:$I$121,$C$2:$C$121,$C104,$A$2:$A$121,"&lt;="&amp;$A104))</f>
        <v/>
      </c>
      <c r="K104" s="6">
        <f>IF($J104="","",(Parametreler!$B$15*($J104)+(Parametreler!$B$16-Parametreler!$B$15)*MAX(0,($J104)-Parametreler!$A$15)+(Parametreler!$B$17-Parametreler!$B$16)*MAX(0,($J104)-Parametreler!$A$16)+(Parametreler!$B$18-Parametreler!$B$17)*MAX(0,($J104)-Parametreler!$A$17)+(Parametreler!$B$19-Parametreler!$B$18)*MAX(0,($J104)-Parametreler!$A$18))-(Parametreler!$B$15*($J104-$I104)+(Parametreler!$B$16-Parametreler!$B$15)*MAX(0,($J104-$I104)-Parametreler!$A$15)+(Parametreler!$B$17-Parametreler!$B$16)*MAX(0,($J104-$I104)-Parametreler!$A$16)+(Parametreler!$B$18-Parametreler!$B$17)*MAX(0,($J104-$I104)-Parametreler!$A$17)+(Parametreler!$B$19-Parametreler!$B$18)*MAX(0,($J104-$I104)-Parametreler!$A$18)))</f>
        <v/>
      </c>
      <c r="L104" s="6">
        <f>IF($B104="","",(Parametreler!$B$15*($B104*Parametreler!$B$4)+(Parametreler!$B$16-Parametreler!$B$15)*MAX(0,($B104*Parametreler!$B$4)-Parametreler!$A$15)+(Parametreler!$B$17-Parametreler!$B$16)*MAX(0,($B104*Parametreler!$B$4)-Parametreler!$A$16)+(Parametreler!$B$18-Parametreler!$B$17)*MAX(0,($B104*Parametreler!$B$4)-Parametreler!$A$17)+(Parametreler!$B$19-Parametreler!$B$18)*MAX(0,($B104*Parametreler!$B$4)-Parametreler!$A$18))-(Parametreler!$B$15*(($B104-1)*Parametreler!$B$4)+(Parametreler!$B$16-Parametreler!$B$15)*MAX(0,(($B104-1)*Parametreler!$B$4)-Parametreler!$A$15)+(Parametreler!$B$17-Parametreler!$B$16)*MAX(0,(($B104-1)*Parametreler!$B$4)-Parametreler!$A$16)+(Parametreler!$B$18-Parametreler!$B$17)*MAX(0,(($B104-1)*Parametreler!$B$4)-Parametreler!$A$17)+(Parametreler!$B$19-Parametreler!$B$18)*MAX(0,(($B104-1)*Parametreler!$B$4)-Parametreler!$A$18)))</f>
        <v/>
      </c>
      <c r="M104" s="6">
        <f>IF($K104="","",MAX(0,$K104-$L104))</f>
        <v/>
      </c>
      <c r="N104" s="6">
        <f>IF($E104="","",MAX(0,$E104*Parametreler!$B$10-Parametreler!$B$11))</f>
        <v/>
      </c>
      <c r="O104" s="7">
        <f>IF($E104="","",$E104-$G104-$H104-$M104-$N104)</f>
        <v/>
      </c>
      <c r="P104" s="6">
        <f>IF($F104="","",$F104*Parametreler!$B$7)</f>
        <v/>
      </c>
      <c r="Q104" s="6">
        <f>IF($F104="","",$F104*Parametreler!$B$8)</f>
        <v/>
      </c>
      <c r="R104" s="7">
        <f>IF($E104="","",$E104+$P104+$Q104)</f>
        <v/>
      </c>
    </row>
    <row r="105">
      <c r="A105" s="5" t="n"/>
      <c r="B105" s="3">
        <f>IF($A105="","",MONTH($A105))</f>
        <v/>
      </c>
      <c r="C105" s="4" t="n"/>
      <c r="D105" s="5">
        <f>IF($C105="","",VLOOKUP($C105,Personel!$A$2:$E$21,2,0))</f>
        <v/>
      </c>
      <c r="E105" s="6">
        <f>IF($C105="","",VLOOKUP($C105,Personel!$A$2:$E$21,5,0))</f>
        <v/>
      </c>
      <c r="F105" s="6">
        <f>IF($E105="","",MIN($E105,Parametreler!$B$9))</f>
        <v/>
      </c>
      <c r="G105" s="6">
        <f>IF($F105="","",$F105*Parametreler!$B$5)</f>
        <v/>
      </c>
      <c r="H105" s="6">
        <f>IF($F105="","",$F105*Parametreler!$B$6)</f>
        <v/>
      </c>
      <c r="I105" s="6">
        <f>IF($E105="","",$E105-$G105-$H105)</f>
        <v/>
      </c>
      <c r="J105" s="6">
        <f>IF($I105="","",SUMIFS($I$2:$I$121,$C$2:$C$121,$C105,$A$2:$A$121,"&lt;="&amp;$A105))</f>
        <v/>
      </c>
      <c r="K105" s="6">
        <f>IF($J105="","",(Parametreler!$B$15*($J105)+(Parametreler!$B$16-Parametreler!$B$15)*MAX(0,($J105)-Parametreler!$A$15)+(Parametreler!$B$17-Parametreler!$B$16)*MAX(0,($J105)-Parametreler!$A$16)+(Parametreler!$B$18-Parametreler!$B$17)*MAX(0,($J105)-Parametreler!$A$17)+(Parametreler!$B$19-Parametreler!$B$18)*MAX(0,($J105)-Parametreler!$A$18))-(Parametreler!$B$15*($J105-$I105)+(Parametreler!$B$16-Parametreler!$B$15)*MAX(0,($J105-$I105)-Parametreler!$A$15)+(Parametreler!$B$17-Parametreler!$B$16)*MAX(0,($J105-$I105)-Parametreler!$A$16)+(Parametreler!$B$18-Parametreler!$B$17)*MAX(0,($J105-$I105)-Parametreler!$A$17)+(Parametreler!$B$19-Parametreler!$B$18)*MAX(0,($J105-$I105)-Parametreler!$A$18)))</f>
        <v/>
      </c>
      <c r="L105" s="6">
        <f>IF($B105="","",(Parametreler!$B$15*($B105*Parametreler!$B$4)+(Parametreler!$B$16-Parametreler!$B$15)*MAX(0,($B105*Parametreler!$B$4)-Parametreler!$A$15)+(Parametreler!$B$17-Parametreler!$B$16)*MAX(0,($B105*Parametreler!$B$4)-Parametreler!$A$16)+(Parametreler!$B$18-Parametreler!$B$17)*MAX(0,($B105*Parametreler!$B$4)-Parametreler!$A$17)+(Parametreler!$B$19-Parametreler!$B$18)*MAX(0,($B105*Parametreler!$B$4)-Parametreler!$A$18))-(Parametreler!$B$15*(($B105-1)*Parametreler!$B$4)+(Parametreler!$B$16-Parametreler!$B$15)*MAX(0,(($B105-1)*Parametreler!$B$4)-Parametreler!$A$15)+(Parametreler!$B$17-Parametreler!$B$16)*MAX(0,(($B105-1)*Parametreler!$B$4)-Parametreler!$A$16)+(Parametreler!$B$18-Parametreler!$B$17)*MAX(0,(($B105-1)*Parametreler!$B$4)-Parametreler!$A$17)+(Parametreler!$B$19-Parametreler!$B$18)*MAX(0,(($B105-1)*Parametreler!$B$4)-Parametreler!$A$18)))</f>
        <v/>
      </c>
      <c r="M105" s="6">
        <f>IF($K105="","",MAX(0,$K105-$L105))</f>
        <v/>
      </c>
      <c r="N105" s="6">
        <f>IF($E105="","",MAX(0,$E105*Parametreler!$B$10-Parametreler!$B$11))</f>
        <v/>
      </c>
      <c r="O105" s="7">
        <f>IF($E105="","",$E105-$G105-$H105-$M105-$N105)</f>
        <v/>
      </c>
      <c r="P105" s="6">
        <f>IF($F105="","",$F105*Parametreler!$B$7)</f>
        <v/>
      </c>
      <c r="Q105" s="6">
        <f>IF($F105="","",$F105*Parametreler!$B$8)</f>
        <v/>
      </c>
      <c r="R105" s="7">
        <f>IF($E105="","",$E105+$P105+$Q105)</f>
        <v/>
      </c>
    </row>
    <row r="106">
      <c r="A106" s="5" t="n"/>
      <c r="B106" s="3">
        <f>IF($A106="","",MONTH($A106))</f>
        <v/>
      </c>
      <c r="C106" s="4" t="n"/>
      <c r="D106" s="5">
        <f>IF($C106="","",VLOOKUP($C106,Personel!$A$2:$E$21,2,0))</f>
        <v/>
      </c>
      <c r="E106" s="6">
        <f>IF($C106="","",VLOOKUP($C106,Personel!$A$2:$E$21,5,0))</f>
        <v/>
      </c>
      <c r="F106" s="6">
        <f>IF($E106="","",MIN($E106,Parametreler!$B$9))</f>
        <v/>
      </c>
      <c r="G106" s="6">
        <f>IF($F106="","",$F106*Parametreler!$B$5)</f>
        <v/>
      </c>
      <c r="H106" s="6">
        <f>IF($F106="","",$F106*Parametreler!$B$6)</f>
        <v/>
      </c>
      <c r="I106" s="6">
        <f>IF($E106="","",$E106-$G106-$H106)</f>
        <v/>
      </c>
      <c r="J106" s="6">
        <f>IF($I106="","",SUMIFS($I$2:$I$121,$C$2:$C$121,$C106,$A$2:$A$121,"&lt;="&amp;$A106))</f>
        <v/>
      </c>
      <c r="K106" s="6">
        <f>IF($J106="","",(Parametreler!$B$15*($J106)+(Parametreler!$B$16-Parametreler!$B$15)*MAX(0,($J106)-Parametreler!$A$15)+(Parametreler!$B$17-Parametreler!$B$16)*MAX(0,($J106)-Parametreler!$A$16)+(Parametreler!$B$18-Parametreler!$B$17)*MAX(0,($J106)-Parametreler!$A$17)+(Parametreler!$B$19-Parametreler!$B$18)*MAX(0,($J106)-Parametreler!$A$18))-(Parametreler!$B$15*($J106-$I106)+(Parametreler!$B$16-Parametreler!$B$15)*MAX(0,($J106-$I106)-Parametreler!$A$15)+(Parametreler!$B$17-Parametreler!$B$16)*MAX(0,($J106-$I106)-Parametreler!$A$16)+(Parametreler!$B$18-Parametreler!$B$17)*MAX(0,($J106-$I106)-Parametreler!$A$17)+(Parametreler!$B$19-Parametreler!$B$18)*MAX(0,($J106-$I106)-Parametreler!$A$18)))</f>
        <v/>
      </c>
      <c r="L106" s="6">
        <f>IF($B106="","",(Parametreler!$B$15*($B106*Parametreler!$B$4)+(Parametreler!$B$16-Parametreler!$B$15)*MAX(0,($B106*Parametreler!$B$4)-Parametreler!$A$15)+(Parametreler!$B$17-Parametreler!$B$16)*MAX(0,($B106*Parametreler!$B$4)-Parametreler!$A$16)+(Parametreler!$B$18-Parametreler!$B$17)*MAX(0,($B106*Parametreler!$B$4)-Parametreler!$A$17)+(Parametreler!$B$19-Parametreler!$B$18)*MAX(0,($B106*Parametreler!$B$4)-Parametreler!$A$18))-(Parametreler!$B$15*(($B106-1)*Parametreler!$B$4)+(Parametreler!$B$16-Parametreler!$B$15)*MAX(0,(($B106-1)*Parametreler!$B$4)-Parametreler!$A$15)+(Parametreler!$B$17-Parametreler!$B$16)*MAX(0,(($B106-1)*Parametreler!$B$4)-Parametreler!$A$16)+(Parametreler!$B$18-Parametreler!$B$17)*MAX(0,(($B106-1)*Parametreler!$B$4)-Parametreler!$A$17)+(Parametreler!$B$19-Parametreler!$B$18)*MAX(0,(($B106-1)*Parametreler!$B$4)-Parametreler!$A$18)))</f>
        <v/>
      </c>
      <c r="M106" s="6">
        <f>IF($K106="","",MAX(0,$K106-$L106))</f>
        <v/>
      </c>
      <c r="N106" s="6">
        <f>IF($E106="","",MAX(0,$E106*Parametreler!$B$10-Parametreler!$B$11))</f>
        <v/>
      </c>
      <c r="O106" s="7">
        <f>IF($E106="","",$E106-$G106-$H106-$M106-$N106)</f>
        <v/>
      </c>
      <c r="P106" s="6">
        <f>IF($F106="","",$F106*Parametreler!$B$7)</f>
        <v/>
      </c>
      <c r="Q106" s="6">
        <f>IF($F106="","",$F106*Parametreler!$B$8)</f>
        <v/>
      </c>
      <c r="R106" s="7">
        <f>IF($E106="","",$E106+$P106+$Q106)</f>
        <v/>
      </c>
    </row>
    <row r="107">
      <c r="A107" s="5" t="n"/>
      <c r="B107" s="3">
        <f>IF($A107="","",MONTH($A107))</f>
        <v/>
      </c>
      <c r="C107" s="4" t="n"/>
      <c r="D107" s="5">
        <f>IF($C107="","",VLOOKUP($C107,Personel!$A$2:$E$21,2,0))</f>
        <v/>
      </c>
      <c r="E107" s="6">
        <f>IF($C107="","",VLOOKUP($C107,Personel!$A$2:$E$21,5,0))</f>
        <v/>
      </c>
      <c r="F107" s="6">
        <f>IF($E107="","",MIN($E107,Parametreler!$B$9))</f>
        <v/>
      </c>
      <c r="G107" s="6">
        <f>IF($F107="","",$F107*Parametreler!$B$5)</f>
        <v/>
      </c>
      <c r="H107" s="6">
        <f>IF($F107="","",$F107*Parametreler!$B$6)</f>
        <v/>
      </c>
      <c r="I107" s="6">
        <f>IF($E107="","",$E107-$G107-$H107)</f>
        <v/>
      </c>
      <c r="J107" s="6">
        <f>IF($I107="","",SUMIFS($I$2:$I$121,$C$2:$C$121,$C107,$A$2:$A$121,"&lt;="&amp;$A107))</f>
        <v/>
      </c>
      <c r="K107" s="6">
        <f>IF($J107="","",(Parametreler!$B$15*($J107)+(Parametreler!$B$16-Parametreler!$B$15)*MAX(0,($J107)-Parametreler!$A$15)+(Parametreler!$B$17-Parametreler!$B$16)*MAX(0,($J107)-Parametreler!$A$16)+(Parametreler!$B$18-Parametreler!$B$17)*MAX(0,($J107)-Parametreler!$A$17)+(Parametreler!$B$19-Parametreler!$B$18)*MAX(0,($J107)-Parametreler!$A$18))-(Parametreler!$B$15*($J107-$I107)+(Parametreler!$B$16-Parametreler!$B$15)*MAX(0,($J107-$I107)-Parametreler!$A$15)+(Parametreler!$B$17-Parametreler!$B$16)*MAX(0,($J107-$I107)-Parametreler!$A$16)+(Parametreler!$B$18-Parametreler!$B$17)*MAX(0,($J107-$I107)-Parametreler!$A$17)+(Parametreler!$B$19-Parametreler!$B$18)*MAX(0,($J107-$I107)-Parametreler!$A$18)))</f>
        <v/>
      </c>
      <c r="L107" s="6">
        <f>IF($B107="","",(Parametreler!$B$15*($B107*Parametreler!$B$4)+(Parametreler!$B$16-Parametreler!$B$15)*MAX(0,($B107*Parametreler!$B$4)-Parametreler!$A$15)+(Parametreler!$B$17-Parametreler!$B$16)*MAX(0,($B107*Parametreler!$B$4)-Parametreler!$A$16)+(Parametreler!$B$18-Parametreler!$B$17)*MAX(0,($B107*Parametreler!$B$4)-Parametreler!$A$17)+(Parametreler!$B$19-Parametreler!$B$18)*MAX(0,($B107*Parametreler!$B$4)-Parametreler!$A$18))-(Parametreler!$B$15*(($B107-1)*Parametreler!$B$4)+(Parametreler!$B$16-Parametreler!$B$15)*MAX(0,(($B107-1)*Parametreler!$B$4)-Parametreler!$A$15)+(Parametreler!$B$17-Parametreler!$B$16)*MAX(0,(($B107-1)*Parametreler!$B$4)-Parametreler!$A$16)+(Parametreler!$B$18-Parametreler!$B$17)*MAX(0,(($B107-1)*Parametreler!$B$4)-Parametreler!$A$17)+(Parametreler!$B$19-Parametreler!$B$18)*MAX(0,(($B107-1)*Parametreler!$B$4)-Parametreler!$A$18)))</f>
        <v/>
      </c>
      <c r="M107" s="6">
        <f>IF($K107="","",MAX(0,$K107-$L107))</f>
        <v/>
      </c>
      <c r="N107" s="6">
        <f>IF($E107="","",MAX(0,$E107*Parametreler!$B$10-Parametreler!$B$11))</f>
        <v/>
      </c>
      <c r="O107" s="7">
        <f>IF($E107="","",$E107-$G107-$H107-$M107-$N107)</f>
        <v/>
      </c>
      <c r="P107" s="6">
        <f>IF($F107="","",$F107*Parametreler!$B$7)</f>
        <v/>
      </c>
      <c r="Q107" s="6">
        <f>IF($F107="","",$F107*Parametreler!$B$8)</f>
        <v/>
      </c>
      <c r="R107" s="7">
        <f>IF($E107="","",$E107+$P107+$Q107)</f>
        <v/>
      </c>
    </row>
    <row r="108">
      <c r="A108" s="5" t="n"/>
      <c r="B108" s="3">
        <f>IF($A108="","",MONTH($A108))</f>
        <v/>
      </c>
      <c r="C108" s="4" t="n"/>
      <c r="D108" s="5">
        <f>IF($C108="","",VLOOKUP($C108,Personel!$A$2:$E$21,2,0))</f>
        <v/>
      </c>
      <c r="E108" s="6">
        <f>IF($C108="","",VLOOKUP($C108,Personel!$A$2:$E$21,5,0))</f>
        <v/>
      </c>
      <c r="F108" s="6">
        <f>IF($E108="","",MIN($E108,Parametreler!$B$9))</f>
        <v/>
      </c>
      <c r="G108" s="6">
        <f>IF($F108="","",$F108*Parametreler!$B$5)</f>
        <v/>
      </c>
      <c r="H108" s="6">
        <f>IF($F108="","",$F108*Parametreler!$B$6)</f>
        <v/>
      </c>
      <c r="I108" s="6">
        <f>IF($E108="","",$E108-$G108-$H108)</f>
        <v/>
      </c>
      <c r="J108" s="6">
        <f>IF($I108="","",SUMIFS($I$2:$I$121,$C$2:$C$121,$C108,$A$2:$A$121,"&lt;="&amp;$A108))</f>
        <v/>
      </c>
      <c r="K108" s="6">
        <f>IF($J108="","",(Parametreler!$B$15*($J108)+(Parametreler!$B$16-Parametreler!$B$15)*MAX(0,($J108)-Parametreler!$A$15)+(Parametreler!$B$17-Parametreler!$B$16)*MAX(0,($J108)-Parametreler!$A$16)+(Parametreler!$B$18-Parametreler!$B$17)*MAX(0,($J108)-Parametreler!$A$17)+(Parametreler!$B$19-Parametreler!$B$18)*MAX(0,($J108)-Parametreler!$A$18))-(Parametreler!$B$15*($J108-$I108)+(Parametreler!$B$16-Parametreler!$B$15)*MAX(0,($J108-$I108)-Parametreler!$A$15)+(Parametreler!$B$17-Parametreler!$B$16)*MAX(0,($J108-$I108)-Parametreler!$A$16)+(Parametreler!$B$18-Parametreler!$B$17)*MAX(0,($J108-$I108)-Parametreler!$A$17)+(Parametreler!$B$19-Parametreler!$B$18)*MAX(0,($J108-$I108)-Parametreler!$A$18)))</f>
        <v/>
      </c>
      <c r="L108" s="6">
        <f>IF($B108="","",(Parametreler!$B$15*($B108*Parametreler!$B$4)+(Parametreler!$B$16-Parametreler!$B$15)*MAX(0,($B108*Parametreler!$B$4)-Parametreler!$A$15)+(Parametreler!$B$17-Parametreler!$B$16)*MAX(0,($B108*Parametreler!$B$4)-Parametreler!$A$16)+(Parametreler!$B$18-Parametreler!$B$17)*MAX(0,($B108*Parametreler!$B$4)-Parametreler!$A$17)+(Parametreler!$B$19-Parametreler!$B$18)*MAX(0,($B108*Parametreler!$B$4)-Parametreler!$A$18))-(Parametreler!$B$15*(($B108-1)*Parametreler!$B$4)+(Parametreler!$B$16-Parametreler!$B$15)*MAX(0,(($B108-1)*Parametreler!$B$4)-Parametreler!$A$15)+(Parametreler!$B$17-Parametreler!$B$16)*MAX(0,(($B108-1)*Parametreler!$B$4)-Parametreler!$A$16)+(Parametreler!$B$18-Parametreler!$B$17)*MAX(0,(($B108-1)*Parametreler!$B$4)-Parametreler!$A$17)+(Parametreler!$B$19-Parametreler!$B$18)*MAX(0,(($B108-1)*Parametreler!$B$4)-Parametreler!$A$18)))</f>
        <v/>
      </c>
      <c r="M108" s="6">
        <f>IF($K108="","",MAX(0,$K108-$L108))</f>
        <v/>
      </c>
      <c r="N108" s="6">
        <f>IF($E108="","",MAX(0,$E108*Parametreler!$B$10-Parametreler!$B$11))</f>
        <v/>
      </c>
      <c r="O108" s="7">
        <f>IF($E108="","",$E108-$G108-$H108-$M108-$N108)</f>
        <v/>
      </c>
      <c r="P108" s="6">
        <f>IF($F108="","",$F108*Parametreler!$B$7)</f>
        <v/>
      </c>
      <c r="Q108" s="6">
        <f>IF($F108="","",$F108*Parametreler!$B$8)</f>
        <v/>
      </c>
      <c r="R108" s="7">
        <f>IF($E108="","",$E108+$P108+$Q108)</f>
        <v/>
      </c>
    </row>
    <row r="109">
      <c r="A109" s="5" t="n"/>
      <c r="B109" s="3">
        <f>IF($A109="","",MONTH($A109))</f>
        <v/>
      </c>
      <c r="C109" s="4" t="n"/>
      <c r="D109" s="5">
        <f>IF($C109="","",VLOOKUP($C109,Personel!$A$2:$E$21,2,0))</f>
        <v/>
      </c>
      <c r="E109" s="6">
        <f>IF($C109="","",VLOOKUP($C109,Personel!$A$2:$E$21,5,0))</f>
        <v/>
      </c>
      <c r="F109" s="6">
        <f>IF($E109="","",MIN($E109,Parametreler!$B$9))</f>
        <v/>
      </c>
      <c r="G109" s="6">
        <f>IF($F109="","",$F109*Parametreler!$B$5)</f>
        <v/>
      </c>
      <c r="H109" s="6">
        <f>IF($F109="","",$F109*Parametreler!$B$6)</f>
        <v/>
      </c>
      <c r="I109" s="6">
        <f>IF($E109="","",$E109-$G109-$H109)</f>
        <v/>
      </c>
      <c r="J109" s="6">
        <f>IF($I109="","",SUMIFS($I$2:$I$121,$C$2:$C$121,$C109,$A$2:$A$121,"&lt;="&amp;$A109))</f>
        <v/>
      </c>
      <c r="K109" s="6">
        <f>IF($J109="","",(Parametreler!$B$15*($J109)+(Parametreler!$B$16-Parametreler!$B$15)*MAX(0,($J109)-Parametreler!$A$15)+(Parametreler!$B$17-Parametreler!$B$16)*MAX(0,($J109)-Parametreler!$A$16)+(Parametreler!$B$18-Parametreler!$B$17)*MAX(0,($J109)-Parametreler!$A$17)+(Parametreler!$B$19-Parametreler!$B$18)*MAX(0,($J109)-Parametreler!$A$18))-(Parametreler!$B$15*($J109-$I109)+(Parametreler!$B$16-Parametreler!$B$15)*MAX(0,($J109-$I109)-Parametreler!$A$15)+(Parametreler!$B$17-Parametreler!$B$16)*MAX(0,($J109-$I109)-Parametreler!$A$16)+(Parametreler!$B$18-Parametreler!$B$17)*MAX(0,($J109-$I109)-Parametreler!$A$17)+(Parametreler!$B$19-Parametreler!$B$18)*MAX(0,($J109-$I109)-Parametreler!$A$18)))</f>
        <v/>
      </c>
      <c r="L109" s="6">
        <f>IF($B109="","",(Parametreler!$B$15*($B109*Parametreler!$B$4)+(Parametreler!$B$16-Parametreler!$B$15)*MAX(0,($B109*Parametreler!$B$4)-Parametreler!$A$15)+(Parametreler!$B$17-Parametreler!$B$16)*MAX(0,($B109*Parametreler!$B$4)-Parametreler!$A$16)+(Parametreler!$B$18-Parametreler!$B$17)*MAX(0,($B109*Parametreler!$B$4)-Parametreler!$A$17)+(Parametreler!$B$19-Parametreler!$B$18)*MAX(0,($B109*Parametreler!$B$4)-Parametreler!$A$18))-(Parametreler!$B$15*(($B109-1)*Parametreler!$B$4)+(Parametreler!$B$16-Parametreler!$B$15)*MAX(0,(($B109-1)*Parametreler!$B$4)-Parametreler!$A$15)+(Parametreler!$B$17-Parametreler!$B$16)*MAX(0,(($B109-1)*Parametreler!$B$4)-Parametreler!$A$16)+(Parametreler!$B$18-Parametreler!$B$17)*MAX(0,(($B109-1)*Parametreler!$B$4)-Parametreler!$A$17)+(Parametreler!$B$19-Parametreler!$B$18)*MAX(0,(($B109-1)*Parametreler!$B$4)-Parametreler!$A$18)))</f>
        <v/>
      </c>
      <c r="M109" s="6">
        <f>IF($K109="","",MAX(0,$K109-$L109))</f>
        <v/>
      </c>
      <c r="N109" s="6">
        <f>IF($E109="","",MAX(0,$E109*Parametreler!$B$10-Parametreler!$B$11))</f>
        <v/>
      </c>
      <c r="O109" s="7">
        <f>IF($E109="","",$E109-$G109-$H109-$M109-$N109)</f>
        <v/>
      </c>
      <c r="P109" s="6">
        <f>IF($F109="","",$F109*Parametreler!$B$7)</f>
        <v/>
      </c>
      <c r="Q109" s="6">
        <f>IF($F109="","",$F109*Parametreler!$B$8)</f>
        <v/>
      </c>
      <c r="R109" s="7">
        <f>IF($E109="","",$E109+$P109+$Q109)</f>
        <v/>
      </c>
    </row>
    <row r="110">
      <c r="A110" s="11" t="n"/>
      <c r="B110" s="9">
        <f>IF($A110="","",MONTH($A110))</f>
        <v/>
      </c>
      <c r="C110" s="10" t="n"/>
      <c r="D110" s="11">
        <f>IF($C110="","",VLOOKUP($C110,Personel!$A$2:$E$21,2,0))</f>
        <v/>
      </c>
      <c r="E110" s="12">
        <f>IF($C110="","",VLOOKUP($C110,Personel!$A$2:$E$21,5,0))</f>
        <v/>
      </c>
      <c r="F110" s="12">
        <f>IF($E110="","",MIN($E110,Parametreler!$B$9))</f>
        <v/>
      </c>
      <c r="G110" s="12">
        <f>IF($F110="","",$F110*Parametreler!$B$5)</f>
        <v/>
      </c>
      <c r="H110" s="12">
        <f>IF($F110="","",$F110*Parametreler!$B$6)</f>
        <v/>
      </c>
      <c r="I110" s="12">
        <f>IF($E110="","",$E110-$G110-$H110)</f>
        <v/>
      </c>
      <c r="J110" s="12">
        <f>IF($I110="","",SUMIFS($I$2:$I$121,$C$2:$C$121,$C110,$A$2:$A$121,"&lt;="&amp;$A110))</f>
        <v/>
      </c>
      <c r="K110" s="12">
        <f>IF($J110="","",(Parametreler!$B$15*($J110)+(Parametreler!$B$16-Parametreler!$B$15)*MAX(0,($J110)-Parametreler!$A$15)+(Parametreler!$B$17-Parametreler!$B$16)*MAX(0,($J110)-Parametreler!$A$16)+(Parametreler!$B$18-Parametreler!$B$17)*MAX(0,($J110)-Parametreler!$A$17)+(Parametreler!$B$19-Parametreler!$B$18)*MAX(0,($J110)-Parametreler!$A$18))-(Parametreler!$B$15*($J110-$I110)+(Parametreler!$B$16-Parametreler!$B$15)*MAX(0,($J110-$I110)-Parametreler!$A$15)+(Parametreler!$B$17-Parametreler!$B$16)*MAX(0,($J110-$I110)-Parametreler!$A$16)+(Parametreler!$B$18-Parametreler!$B$17)*MAX(0,($J110-$I110)-Parametreler!$A$17)+(Parametreler!$B$19-Parametreler!$B$18)*MAX(0,($J110-$I110)-Parametreler!$A$18)))</f>
        <v/>
      </c>
      <c r="L110" s="12">
        <f>IF($B110="","",(Parametreler!$B$15*($B110*Parametreler!$B$4)+(Parametreler!$B$16-Parametreler!$B$15)*MAX(0,($B110*Parametreler!$B$4)-Parametreler!$A$15)+(Parametreler!$B$17-Parametreler!$B$16)*MAX(0,($B110*Parametreler!$B$4)-Parametreler!$A$16)+(Parametreler!$B$18-Parametreler!$B$17)*MAX(0,($B110*Parametreler!$B$4)-Parametreler!$A$17)+(Parametreler!$B$19-Parametreler!$B$18)*MAX(0,($B110*Parametreler!$B$4)-Parametreler!$A$18))-(Parametreler!$B$15*(($B110-1)*Parametreler!$B$4)+(Parametreler!$B$16-Parametreler!$B$15)*MAX(0,(($B110-1)*Parametreler!$B$4)-Parametreler!$A$15)+(Parametreler!$B$17-Parametreler!$B$16)*MAX(0,(($B110-1)*Parametreler!$B$4)-Parametreler!$A$16)+(Parametreler!$B$18-Parametreler!$B$17)*MAX(0,(($B110-1)*Parametreler!$B$4)-Parametreler!$A$17)+(Parametreler!$B$19-Parametreler!$B$18)*MAX(0,(($B110-1)*Parametreler!$B$4)-Parametreler!$A$18)))</f>
        <v/>
      </c>
      <c r="M110" s="12">
        <f>IF($K110="","",MAX(0,$K110-$L110))</f>
        <v/>
      </c>
      <c r="N110" s="12">
        <f>IF($E110="","",MAX(0,$E110*Parametreler!$B$10-Parametreler!$B$11))</f>
        <v/>
      </c>
      <c r="O110" s="13">
        <f>IF($E110="","",$E110-$G110-$H110-$M110-$N110)</f>
        <v/>
      </c>
      <c r="P110" s="12">
        <f>IF($F110="","",$F110*Parametreler!$B$7)</f>
        <v/>
      </c>
      <c r="Q110" s="12">
        <f>IF($F110="","",$F110*Parametreler!$B$8)</f>
        <v/>
      </c>
      <c r="R110" s="13">
        <f>IF($E110="","",$E110+$P110+$Q110)</f>
        <v/>
      </c>
    </row>
    <row r="111">
      <c r="A111" s="11" t="n"/>
      <c r="B111" s="9">
        <f>IF($A111="","",MONTH($A111))</f>
        <v/>
      </c>
      <c r="C111" s="10" t="n"/>
      <c r="D111" s="11">
        <f>IF($C111="","",VLOOKUP($C111,Personel!$A$2:$E$21,2,0))</f>
        <v/>
      </c>
      <c r="E111" s="12">
        <f>IF($C111="","",VLOOKUP($C111,Personel!$A$2:$E$21,5,0))</f>
        <v/>
      </c>
      <c r="F111" s="12">
        <f>IF($E111="","",MIN($E111,Parametreler!$B$9))</f>
        <v/>
      </c>
      <c r="G111" s="12">
        <f>IF($F111="","",$F111*Parametreler!$B$5)</f>
        <v/>
      </c>
      <c r="H111" s="12">
        <f>IF($F111="","",$F111*Parametreler!$B$6)</f>
        <v/>
      </c>
      <c r="I111" s="12">
        <f>IF($E111="","",$E111-$G111-$H111)</f>
        <v/>
      </c>
      <c r="J111" s="12">
        <f>IF($I111="","",SUMIFS($I$2:$I$121,$C$2:$C$121,$C111,$A$2:$A$121,"&lt;="&amp;$A111))</f>
        <v/>
      </c>
      <c r="K111" s="12">
        <f>IF($J111="","",(Parametreler!$B$15*($J111)+(Parametreler!$B$16-Parametreler!$B$15)*MAX(0,($J111)-Parametreler!$A$15)+(Parametreler!$B$17-Parametreler!$B$16)*MAX(0,($J111)-Parametreler!$A$16)+(Parametreler!$B$18-Parametreler!$B$17)*MAX(0,($J111)-Parametreler!$A$17)+(Parametreler!$B$19-Parametreler!$B$18)*MAX(0,($J111)-Parametreler!$A$18))-(Parametreler!$B$15*($J111-$I111)+(Parametreler!$B$16-Parametreler!$B$15)*MAX(0,($J111-$I111)-Parametreler!$A$15)+(Parametreler!$B$17-Parametreler!$B$16)*MAX(0,($J111-$I111)-Parametreler!$A$16)+(Parametreler!$B$18-Parametreler!$B$17)*MAX(0,($J111-$I111)-Parametreler!$A$17)+(Parametreler!$B$19-Parametreler!$B$18)*MAX(0,($J111-$I111)-Parametreler!$A$18)))</f>
        <v/>
      </c>
      <c r="L111" s="12">
        <f>IF($B111="","",(Parametreler!$B$15*($B111*Parametreler!$B$4)+(Parametreler!$B$16-Parametreler!$B$15)*MAX(0,($B111*Parametreler!$B$4)-Parametreler!$A$15)+(Parametreler!$B$17-Parametreler!$B$16)*MAX(0,($B111*Parametreler!$B$4)-Parametreler!$A$16)+(Parametreler!$B$18-Parametreler!$B$17)*MAX(0,($B111*Parametreler!$B$4)-Parametreler!$A$17)+(Parametreler!$B$19-Parametreler!$B$18)*MAX(0,($B111*Parametreler!$B$4)-Parametreler!$A$18))-(Parametreler!$B$15*(($B111-1)*Parametreler!$B$4)+(Parametreler!$B$16-Parametreler!$B$15)*MAX(0,(($B111-1)*Parametreler!$B$4)-Parametreler!$A$15)+(Parametreler!$B$17-Parametreler!$B$16)*MAX(0,(($B111-1)*Parametreler!$B$4)-Parametreler!$A$16)+(Parametreler!$B$18-Parametreler!$B$17)*MAX(0,(($B111-1)*Parametreler!$B$4)-Parametreler!$A$17)+(Parametreler!$B$19-Parametreler!$B$18)*MAX(0,(($B111-1)*Parametreler!$B$4)-Parametreler!$A$18)))</f>
        <v/>
      </c>
      <c r="M111" s="12">
        <f>IF($K111="","",MAX(0,$K111-$L111))</f>
        <v/>
      </c>
      <c r="N111" s="12">
        <f>IF($E111="","",MAX(0,$E111*Parametreler!$B$10-Parametreler!$B$11))</f>
        <v/>
      </c>
      <c r="O111" s="13">
        <f>IF($E111="","",$E111-$G111-$H111-$M111-$N111)</f>
        <v/>
      </c>
      <c r="P111" s="12">
        <f>IF($F111="","",$F111*Parametreler!$B$7)</f>
        <v/>
      </c>
      <c r="Q111" s="12">
        <f>IF($F111="","",$F111*Parametreler!$B$8)</f>
        <v/>
      </c>
      <c r="R111" s="13">
        <f>IF($E111="","",$E111+$P111+$Q111)</f>
        <v/>
      </c>
    </row>
    <row r="112">
      <c r="A112" s="11" t="n"/>
      <c r="B112" s="9">
        <f>IF($A112="","",MONTH($A112))</f>
        <v/>
      </c>
      <c r="C112" s="10" t="n"/>
      <c r="D112" s="11">
        <f>IF($C112="","",VLOOKUP($C112,Personel!$A$2:$E$21,2,0))</f>
        <v/>
      </c>
      <c r="E112" s="12">
        <f>IF($C112="","",VLOOKUP($C112,Personel!$A$2:$E$21,5,0))</f>
        <v/>
      </c>
      <c r="F112" s="12">
        <f>IF($E112="","",MIN($E112,Parametreler!$B$9))</f>
        <v/>
      </c>
      <c r="G112" s="12">
        <f>IF($F112="","",$F112*Parametreler!$B$5)</f>
        <v/>
      </c>
      <c r="H112" s="12">
        <f>IF($F112="","",$F112*Parametreler!$B$6)</f>
        <v/>
      </c>
      <c r="I112" s="12">
        <f>IF($E112="","",$E112-$G112-$H112)</f>
        <v/>
      </c>
      <c r="J112" s="12">
        <f>IF($I112="","",SUMIFS($I$2:$I$121,$C$2:$C$121,$C112,$A$2:$A$121,"&lt;="&amp;$A112))</f>
        <v/>
      </c>
      <c r="K112" s="12">
        <f>IF($J112="","",(Parametreler!$B$15*($J112)+(Parametreler!$B$16-Parametreler!$B$15)*MAX(0,($J112)-Parametreler!$A$15)+(Parametreler!$B$17-Parametreler!$B$16)*MAX(0,($J112)-Parametreler!$A$16)+(Parametreler!$B$18-Parametreler!$B$17)*MAX(0,($J112)-Parametreler!$A$17)+(Parametreler!$B$19-Parametreler!$B$18)*MAX(0,($J112)-Parametreler!$A$18))-(Parametreler!$B$15*($J112-$I112)+(Parametreler!$B$16-Parametreler!$B$15)*MAX(0,($J112-$I112)-Parametreler!$A$15)+(Parametreler!$B$17-Parametreler!$B$16)*MAX(0,($J112-$I112)-Parametreler!$A$16)+(Parametreler!$B$18-Parametreler!$B$17)*MAX(0,($J112-$I112)-Parametreler!$A$17)+(Parametreler!$B$19-Parametreler!$B$18)*MAX(0,($J112-$I112)-Parametreler!$A$18)))</f>
        <v/>
      </c>
      <c r="L112" s="12">
        <f>IF($B112="","",(Parametreler!$B$15*($B112*Parametreler!$B$4)+(Parametreler!$B$16-Parametreler!$B$15)*MAX(0,($B112*Parametreler!$B$4)-Parametreler!$A$15)+(Parametreler!$B$17-Parametreler!$B$16)*MAX(0,($B112*Parametreler!$B$4)-Parametreler!$A$16)+(Parametreler!$B$18-Parametreler!$B$17)*MAX(0,($B112*Parametreler!$B$4)-Parametreler!$A$17)+(Parametreler!$B$19-Parametreler!$B$18)*MAX(0,($B112*Parametreler!$B$4)-Parametreler!$A$18))-(Parametreler!$B$15*(($B112-1)*Parametreler!$B$4)+(Parametreler!$B$16-Parametreler!$B$15)*MAX(0,(($B112-1)*Parametreler!$B$4)-Parametreler!$A$15)+(Parametreler!$B$17-Parametreler!$B$16)*MAX(0,(($B112-1)*Parametreler!$B$4)-Parametreler!$A$16)+(Parametreler!$B$18-Parametreler!$B$17)*MAX(0,(($B112-1)*Parametreler!$B$4)-Parametreler!$A$17)+(Parametreler!$B$19-Parametreler!$B$18)*MAX(0,(($B112-1)*Parametreler!$B$4)-Parametreler!$A$18)))</f>
        <v/>
      </c>
      <c r="M112" s="12">
        <f>IF($K112="","",MAX(0,$K112-$L112))</f>
        <v/>
      </c>
      <c r="N112" s="12">
        <f>IF($E112="","",MAX(0,$E112*Parametreler!$B$10-Parametreler!$B$11))</f>
        <v/>
      </c>
      <c r="O112" s="13">
        <f>IF($E112="","",$E112-$G112-$H112-$M112-$N112)</f>
        <v/>
      </c>
      <c r="P112" s="12">
        <f>IF($F112="","",$F112*Parametreler!$B$7)</f>
        <v/>
      </c>
      <c r="Q112" s="12">
        <f>IF($F112="","",$F112*Parametreler!$B$8)</f>
        <v/>
      </c>
      <c r="R112" s="13">
        <f>IF($E112="","",$E112+$P112+$Q112)</f>
        <v/>
      </c>
    </row>
    <row r="113">
      <c r="A113" s="11" t="n"/>
      <c r="B113" s="9">
        <f>IF($A113="","",MONTH($A113))</f>
        <v/>
      </c>
      <c r="C113" s="10" t="n"/>
      <c r="D113" s="11">
        <f>IF($C113="","",VLOOKUP($C113,Personel!$A$2:$E$21,2,0))</f>
        <v/>
      </c>
      <c r="E113" s="12">
        <f>IF($C113="","",VLOOKUP($C113,Personel!$A$2:$E$21,5,0))</f>
        <v/>
      </c>
      <c r="F113" s="12">
        <f>IF($E113="","",MIN($E113,Parametreler!$B$9))</f>
        <v/>
      </c>
      <c r="G113" s="12">
        <f>IF($F113="","",$F113*Parametreler!$B$5)</f>
        <v/>
      </c>
      <c r="H113" s="12">
        <f>IF($F113="","",$F113*Parametreler!$B$6)</f>
        <v/>
      </c>
      <c r="I113" s="12">
        <f>IF($E113="","",$E113-$G113-$H113)</f>
        <v/>
      </c>
      <c r="J113" s="12">
        <f>IF($I113="","",SUMIFS($I$2:$I$121,$C$2:$C$121,$C113,$A$2:$A$121,"&lt;="&amp;$A113))</f>
        <v/>
      </c>
      <c r="K113" s="12">
        <f>IF($J113="","",(Parametreler!$B$15*($J113)+(Parametreler!$B$16-Parametreler!$B$15)*MAX(0,($J113)-Parametreler!$A$15)+(Parametreler!$B$17-Parametreler!$B$16)*MAX(0,($J113)-Parametreler!$A$16)+(Parametreler!$B$18-Parametreler!$B$17)*MAX(0,($J113)-Parametreler!$A$17)+(Parametreler!$B$19-Parametreler!$B$18)*MAX(0,($J113)-Parametreler!$A$18))-(Parametreler!$B$15*($J113-$I113)+(Parametreler!$B$16-Parametreler!$B$15)*MAX(0,($J113-$I113)-Parametreler!$A$15)+(Parametreler!$B$17-Parametreler!$B$16)*MAX(0,($J113-$I113)-Parametreler!$A$16)+(Parametreler!$B$18-Parametreler!$B$17)*MAX(0,($J113-$I113)-Parametreler!$A$17)+(Parametreler!$B$19-Parametreler!$B$18)*MAX(0,($J113-$I113)-Parametreler!$A$18)))</f>
        <v/>
      </c>
      <c r="L113" s="12">
        <f>IF($B113="","",(Parametreler!$B$15*($B113*Parametreler!$B$4)+(Parametreler!$B$16-Parametreler!$B$15)*MAX(0,($B113*Parametreler!$B$4)-Parametreler!$A$15)+(Parametreler!$B$17-Parametreler!$B$16)*MAX(0,($B113*Parametreler!$B$4)-Parametreler!$A$16)+(Parametreler!$B$18-Parametreler!$B$17)*MAX(0,($B113*Parametreler!$B$4)-Parametreler!$A$17)+(Parametreler!$B$19-Parametreler!$B$18)*MAX(0,($B113*Parametreler!$B$4)-Parametreler!$A$18))-(Parametreler!$B$15*(($B113-1)*Parametreler!$B$4)+(Parametreler!$B$16-Parametreler!$B$15)*MAX(0,(($B113-1)*Parametreler!$B$4)-Parametreler!$A$15)+(Parametreler!$B$17-Parametreler!$B$16)*MAX(0,(($B113-1)*Parametreler!$B$4)-Parametreler!$A$16)+(Parametreler!$B$18-Parametreler!$B$17)*MAX(0,(($B113-1)*Parametreler!$B$4)-Parametreler!$A$17)+(Parametreler!$B$19-Parametreler!$B$18)*MAX(0,(($B113-1)*Parametreler!$B$4)-Parametreler!$A$18)))</f>
        <v/>
      </c>
      <c r="M113" s="12">
        <f>IF($K113="","",MAX(0,$K113-$L113))</f>
        <v/>
      </c>
      <c r="N113" s="12">
        <f>IF($E113="","",MAX(0,$E113*Parametreler!$B$10-Parametreler!$B$11))</f>
        <v/>
      </c>
      <c r="O113" s="13">
        <f>IF($E113="","",$E113-$G113-$H113-$M113-$N113)</f>
        <v/>
      </c>
      <c r="P113" s="12">
        <f>IF($F113="","",$F113*Parametreler!$B$7)</f>
        <v/>
      </c>
      <c r="Q113" s="12">
        <f>IF($F113="","",$F113*Parametreler!$B$8)</f>
        <v/>
      </c>
      <c r="R113" s="13">
        <f>IF($E113="","",$E113+$P113+$Q113)</f>
        <v/>
      </c>
    </row>
    <row r="114">
      <c r="A114" s="11" t="n"/>
      <c r="B114" s="9">
        <f>IF($A114="","",MONTH($A114))</f>
        <v/>
      </c>
      <c r="C114" s="10" t="n"/>
      <c r="D114" s="11">
        <f>IF($C114="","",VLOOKUP($C114,Personel!$A$2:$E$21,2,0))</f>
        <v/>
      </c>
      <c r="E114" s="12">
        <f>IF($C114="","",VLOOKUP($C114,Personel!$A$2:$E$21,5,0))</f>
        <v/>
      </c>
      <c r="F114" s="12">
        <f>IF($E114="","",MIN($E114,Parametreler!$B$9))</f>
        <v/>
      </c>
      <c r="G114" s="12">
        <f>IF($F114="","",$F114*Parametreler!$B$5)</f>
        <v/>
      </c>
      <c r="H114" s="12">
        <f>IF($F114="","",$F114*Parametreler!$B$6)</f>
        <v/>
      </c>
      <c r="I114" s="12">
        <f>IF($E114="","",$E114-$G114-$H114)</f>
        <v/>
      </c>
      <c r="J114" s="12">
        <f>IF($I114="","",SUMIFS($I$2:$I$121,$C$2:$C$121,$C114,$A$2:$A$121,"&lt;="&amp;$A114))</f>
        <v/>
      </c>
      <c r="K114" s="12">
        <f>IF($J114="","",(Parametreler!$B$15*($J114)+(Parametreler!$B$16-Parametreler!$B$15)*MAX(0,($J114)-Parametreler!$A$15)+(Parametreler!$B$17-Parametreler!$B$16)*MAX(0,($J114)-Parametreler!$A$16)+(Parametreler!$B$18-Parametreler!$B$17)*MAX(0,($J114)-Parametreler!$A$17)+(Parametreler!$B$19-Parametreler!$B$18)*MAX(0,($J114)-Parametreler!$A$18))-(Parametreler!$B$15*($J114-$I114)+(Parametreler!$B$16-Parametreler!$B$15)*MAX(0,($J114-$I114)-Parametreler!$A$15)+(Parametreler!$B$17-Parametreler!$B$16)*MAX(0,($J114-$I114)-Parametreler!$A$16)+(Parametreler!$B$18-Parametreler!$B$17)*MAX(0,($J114-$I114)-Parametreler!$A$17)+(Parametreler!$B$19-Parametreler!$B$18)*MAX(0,($J114-$I114)-Parametreler!$A$18)))</f>
        <v/>
      </c>
      <c r="L114" s="12">
        <f>IF($B114="","",(Parametreler!$B$15*($B114*Parametreler!$B$4)+(Parametreler!$B$16-Parametreler!$B$15)*MAX(0,($B114*Parametreler!$B$4)-Parametreler!$A$15)+(Parametreler!$B$17-Parametreler!$B$16)*MAX(0,($B114*Parametreler!$B$4)-Parametreler!$A$16)+(Parametreler!$B$18-Parametreler!$B$17)*MAX(0,($B114*Parametreler!$B$4)-Parametreler!$A$17)+(Parametreler!$B$19-Parametreler!$B$18)*MAX(0,($B114*Parametreler!$B$4)-Parametreler!$A$18))-(Parametreler!$B$15*(($B114-1)*Parametreler!$B$4)+(Parametreler!$B$16-Parametreler!$B$15)*MAX(0,(($B114-1)*Parametreler!$B$4)-Parametreler!$A$15)+(Parametreler!$B$17-Parametreler!$B$16)*MAX(0,(($B114-1)*Parametreler!$B$4)-Parametreler!$A$16)+(Parametreler!$B$18-Parametreler!$B$17)*MAX(0,(($B114-1)*Parametreler!$B$4)-Parametreler!$A$17)+(Parametreler!$B$19-Parametreler!$B$18)*MAX(0,(($B114-1)*Parametreler!$B$4)-Parametreler!$A$18)))</f>
        <v/>
      </c>
      <c r="M114" s="12">
        <f>IF($K114="","",MAX(0,$K114-$L114))</f>
        <v/>
      </c>
      <c r="N114" s="12">
        <f>IF($E114="","",MAX(0,$E114*Parametreler!$B$10-Parametreler!$B$11))</f>
        <v/>
      </c>
      <c r="O114" s="13">
        <f>IF($E114="","",$E114-$G114-$H114-$M114-$N114)</f>
        <v/>
      </c>
      <c r="P114" s="12">
        <f>IF($F114="","",$F114*Parametreler!$B$7)</f>
        <v/>
      </c>
      <c r="Q114" s="12">
        <f>IF($F114="","",$F114*Parametreler!$B$8)</f>
        <v/>
      </c>
      <c r="R114" s="13">
        <f>IF($E114="","",$E114+$P114+$Q114)</f>
        <v/>
      </c>
    </row>
    <row r="115">
      <c r="A115" s="11" t="n"/>
      <c r="B115" s="9">
        <f>IF($A115="","",MONTH($A115))</f>
        <v/>
      </c>
      <c r="C115" s="10" t="n"/>
      <c r="D115" s="11">
        <f>IF($C115="","",VLOOKUP($C115,Personel!$A$2:$E$21,2,0))</f>
        <v/>
      </c>
      <c r="E115" s="12">
        <f>IF($C115="","",VLOOKUP($C115,Personel!$A$2:$E$21,5,0))</f>
        <v/>
      </c>
      <c r="F115" s="12">
        <f>IF($E115="","",MIN($E115,Parametreler!$B$9))</f>
        <v/>
      </c>
      <c r="G115" s="12">
        <f>IF($F115="","",$F115*Parametreler!$B$5)</f>
        <v/>
      </c>
      <c r="H115" s="12">
        <f>IF($F115="","",$F115*Parametreler!$B$6)</f>
        <v/>
      </c>
      <c r="I115" s="12">
        <f>IF($E115="","",$E115-$G115-$H115)</f>
        <v/>
      </c>
      <c r="J115" s="12">
        <f>IF($I115="","",SUMIFS($I$2:$I$121,$C$2:$C$121,$C115,$A$2:$A$121,"&lt;="&amp;$A115))</f>
        <v/>
      </c>
      <c r="K115" s="12">
        <f>IF($J115="","",(Parametreler!$B$15*($J115)+(Parametreler!$B$16-Parametreler!$B$15)*MAX(0,($J115)-Parametreler!$A$15)+(Parametreler!$B$17-Parametreler!$B$16)*MAX(0,($J115)-Parametreler!$A$16)+(Parametreler!$B$18-Parametreler!$B$17)*MAX(0,($J115)-Parametreler!$A$17)+(Parametreler!$B$19-Parametreler!$B$18)*MAX(0,($J115)-Parametreler!$A$18))-(Parametreler!$B$15*($J115-$I115)+(Parametreler!$B$16-Parametreler!$B$15)*MAX(0,($J115-$I115)-Parametreler!$A$15)+(Parametreler!$B$17-Parametreler!$B$16)*MAX(0,($J115-$I115)-Parametreler!$A$16)+(Parametreler!$B$18-Parametreler!$B$17)*MAX(0,($J115-$I115)-Parametreler!$A$17)+(Parametreler!$B$19-Parametreler!$B$18)*MAX(0,($J115-$I115)-Parametreler!$A$18)))</f>
        <v/>
      </c>
      <c r="L115" s="12">
        <f>IF($B115="","",(Parametreler!$B$15*($B115*Parametreler!$B$4)+(Parametreler!$B$16-Parametreler!$B$15)*MAX(0,($B115*Parametreler!$B$4)-Parametreler!$A$15)+(Parametreler!$B$17-Parametreler!$B$16)*MAX(0,($B115*Parametreler!$B$4)-Parametreler!$A$16)+(Parametreler!$B$18-Parametreler!$B$17)*MAX(0,($B115*Parametreler!$B$4)-Parametreler!$A$17)+(Parametreler!$B$19-Parametreler!$B$18)*MAX(0,($B115*Parametreler!$B$4)-Parametreler!$A$18))-(Parametreler!$B$15*(($B115-1)*Parametreler!$B$4)+(Parametreler!$B$16-Parametreler!$B$15)*MAX(0,(($B115-1)*Parametreler!$B$4)-Parametreler!$A$15)+(Parametreler!$B$17-Parametreler!$B$16)*MAX(0,(($B115-1)*Parametreler!$B$4)-Parametreler!$A$16)+(Parametreler!$B$18-Parametreler!$B$17)*MAX(0,(($B115-1)*Parametreler!$B$4)-Parametreler!$A$17)+(Parametreler!$B$19-Parametreler!$B$18)*MAX(0,(($B115-1)*Parametreler!$B$4)-Parametreler!$A$18)))</f>
        <v/>
      </c>
      <c r="M115" s="12">
        <f>IF($K115="","",MAX(0,$K115-$L115))</f>
        <v/>
      </c>
      <c r="N115" s="12">
        <f>IF($E115="","",MAX(0,$E115*Parametreler!$B$10-Parametreler!$B$11))</f>
        <v/>
      </c>
      <c r="O115" s="13">
        <f>IF($E115="","",$E115-$G115-$H115-$M115-$N115)</f>
        <v/>
      </c>
      <c r="P115" s="12">
        <f>IF($F115="","",$F115*Parametreler!$B$7)</f>
        <v/>
      </c>
      <c r="Q115" s="12">
        <f>IF($F115="","",$F115*Parametreler!$B$8)</f>
        <v/>
      </c>
      <c r="R115" s="13">
        <f>IF($E115="","",$E115+$P115+$Q115)</f>
        <v/>
      </c>
    </row>
    <row r="116">
      <c r="A116" s="11" t="n"/>
      <c r="B116" s="9">
        <f>IF($A116="","",MONTH($A116))</f>
        <v/>
      </c>
      <c r="C116" s="10" t="n"/>
      <c r="D116" s="11">
        <f>IF($C116="","",VLOOKUP($C116,Personel!$A$2:$E$21,2,0))</f>
        <v/>
      </c>
      <c r="E116" s="12">
        <f>IF($C116="","",VLOOKUP($C116,Personel!$A$2:$E$21,5,0))</f>
        <v/>
      </c>
      <c r="F116" s="12">
        <f>IF($E116="","",MIN($E116,Parametreler!$B$9))</f>
        <v/>
      </c>
      <c r="G116" s="12">
        <f>IF($F116="","",$F116*Parametreler!$B$5)</f>
        <v/>
      </c>
      <c r="H116" s="12">
        <f>IF($F116="","",$F116*Parametreler!$B$6)</f>
        <v/>
      </c>
      <c r="I116" s="12">
        <f>IF($E116="","",$E116-$G116-$H116)</f>
        <v/>
      </c>
      <c r="J116" s="12">
        <f>IF($I116="","",SUMIFS($I$2:$I$121,$C$2:$C$121,$C116,$A$2:$A$121,"&lt;="&amp;$A116))</f>
        <v/>
      </c>
      <c r="K116" s="12">
        <f>IF($J116="","",(Parametreler!$B$15*($J116)+(Parametreler!$B$16-Parametreler!$B$15)*MAX(0,($J116)-Parametreler!$A$15)+(Parametreler!$B$17-Parametreler!$B$16)*MAX(0,($J116)-Parametreler!$A$16)+(Parametreler!$B$18-Parametreler!$B$17)*MAX(0,($J116)-Parametreler!$A$17)+(Parametreler!$B$19-Parametreler!$B$18)*MAX(0,($J116)-Parametreler!$A$18))-(Parametreler!$B$15*($J116-$I116)+(Parametreler!$B$16-Parametreler!$B$15)*MAX(0,($J116-$I116)-Parametreler!$A$15)+(Parametreler!$B$17-Parametreler!$B$16)*MAX(0,($J116-$I116)-Parametreler!$A$16)+(Parametreler!$B$18-Parametreler!$B$17)*MAX(0,($J116-$I116)-Parametreler!$A$17)+(Parametreler!$B$19-Parametreler!$B$18)*MAX(0,($J116-$I116)-Parametreler!$A$18)))</f>
        <v/>
      </c>
      <c r="L116" s="12">
        <f>IF($B116="","",(Parametreler!$B$15*($B116*Parametreler!$B$4)+(Parametreler!$B$16-Parametreler!$B$15)*MAX(0,($B116*Parametreler!$B$4)-Parametreler!$A$15)+(Parametreler!$B$17-Parametreler!$B$16)*MAX(0,($B116*Parametreler!$B$4)-Parametreler!$A$16)+(Parametreler!$B$18-Parametreler!$B$17)*MAX(0,($B116*Parametreler!$B$4)-Parametreler!$A$17)+(Parametreler!$B$19-Parametreler!$B$18)*MAX(0,($B116*Parametreler!$B$4)-Parametreler!$A$18))-(Parametreler!$B$15*(($B116-1)*Parametreler!$B$4)+(Parametreler!$B$16-Parametreler!$B$15)*MAX(0,(($B116-1)*Parametreler!$B$4)-Parametreler!$A$15)+(Parametreler!$B$17-Parametreler!$B$16)*MAX(0,(($B116-1)*Parametreler!$B$4)-Parametreler!$A$16)+(Parametreler!$B$18-Parametreler!$B$17)*MAX(0,(($B116-1)*Parametreler!$B$4)-Parametreler!$A$17)+(Parametreler!$B$19-Parametreler!$B$18)*MAX(0,(($B116-1)*Parametreler!$B$4)-Parametreler!$A$18)))</f>
        <v/>
      </c>
      <c r="M116" s="12">
        <f>IF($K116="","",MAX(0,$K116-$L116))</f>
        <v/>
      </c>
      <c r="N116" s="12">
        <f>IF($E116="","",MAX(0,$E116*Parametreler!$B$10-Parametreler!$B$11))</f>
        <v/>
      </c>
      <c r="O116" s="13">
        <f>IF($E116="","",$E116-$G116-$H116-$M116-$N116)</f>
        <v/>
      </c>
      <c r="P116" s="12">
        <f>IF($F116="","",$F116*Parametreler!$B$7)</f>
        <v/>
      </c>
      <c r="Q116" s="12">
        <f>IF($F116="","",$F116*Parametreler!$B$8)</f>
        <v/>
      </c>
      <c r="R116" s="13">
        <f>IF($E116="","",$E116+$P116+$Q116)</f>
        <v/>
      </c>
    </row>
    <row r="117">
      <c r="A117" s="11" t="n"/>
      <c r="B117" s="9">
        <f>IF($A117="","",MONTH($A117))</f>
        <v/>
      </c>
      <c r="C117" s="10" t="n"/>
      <c r="D117" s="11">
        <f>IF($C117="","",VLOOKUP($C117,Personel!$A$2:$E$21,2,0))</f>
        <v/>
      </c>
      <c r="E117" s="12">
        <f>IF($C117="","",VLOOKUP($C117,Personel!$A$2:$E$21,5,0))</f>
        <v/>
      </c>
      <c r="F117" s="12">
        <f>IF($E117="","",MIN($E117,Parametreler!$B$9))</f>
        <v/>
      </c>
      <c r="G117" s="12">
        <f>IF($F117="","",$F117*Parametreler!$B$5)</f>
        <v/>
      </c>
      <c r="H117" s="12">
        <f>IF($F117="","",$F117*Parametreler!$B$6)</f>
        <v/>
      </c>
      <c r="I117" s="12">
        <f>IF($E117="","",$E117-$G117-$H117)</f>
        <v/>
      </c>
      <c r="J117" s="12">
        <f>IF($I117="","",SUMIFS($I$2:$I$121,$C$2:$C$121,$C117,$A$2:$A$121,"&lt;="&amp;$A117))</f>
        <v/>
      </c>
      <c r="K117" s="12">
        <f>IF($J117="","",(Parametreler!$B$15*($J117)+(Parametreler!$B$16-Parametreler!$B$15)*MAX(0,($J117)-Parametreler!$A$15)+(Parametreler!$B$17-Parametreler!$B$16)*MAX(0,($J117)-Parametreler!$A$16)+(Parametreler!$B$18-Parametreler!$B$17)*MAX(0,($J117)-Parametreler!$A$17)+(Parametreler!$B$19-Parametreler!$B$18)*MAX(0,($J117)-Parametreler!$A$18))-(Parametreler!$B$15*($J117-$I117)+(Parametreler!$B$16-Parametreler!$B$15)*MAX(0,($J117-$I117)-Parametreler!$A$15)+(Parametreler!$B$17-Parametreler!$B$16)*MAX(0,($J117-$I117)-Parametreler!$A$16)+(Parametreler!$B$18-Parametreler!$B$17)*MAX(0,($J117-$I117)-Parametreler!$A$17)+(Parametreler!$B$19-Parametreler!$B$18)*MAX(0,($J117-$I117)-Parametreler!$A$18)))</f>
        <v/>
      </c>
      <c r="L117" s="12">
        <f>IF($B117="","",(Parametreler!$B$15*($B117*Parametreler!$B$4)+(Parametreler!$B$16-Parametreler!$B$15)*MAX(0,($B117*Parametreler!$B$4)-Parametreler!$A$15)+(Parametreler!$B$17-Parametreler!$B$16)*MAX(0,($B117*Parametreler!$B$4)-Parametreler!$A$16)+(Parametreler!$B$18-Parametreler!$B$17)*MAX(0,($B117*Parametreler!$B$4)-Parametreler!$A$17)+(Parametreler!$B$19-Parametreler!$B$18)*MAX(0,($B117*Parametreler!$B$4)-Parametreler!$A$18))-(Parametreler!$B$15*(($B117-1)*Parametreler!$B$4)+(Parametreler!$B$16-Parametreler!$B$15)*MAX(0,(($B117-1)*Parametreler!$B$4)-Parametreler!$A$15)+(Parametreler!$B$17-Parametreler!$B$16)*MAX(0,(($B117-1)*Parametreler!$B$4)-Parametreler!$A$16)+(Parametreler!$B$18-Parametreler!$B$17)*MAX(0,(($B117-1)*Parametreler!$B$4)-Parametreler!$A$17)+(Parametreler!$B$19-Parametreler!$B$18)*MAX(0,(($B117-1)*Parametreler!$B$4)-Parametreler!$A$18)))</f>
        <v/>
      </c>
      <c r="M117" s="12">
        <f>IF($K117="","",MAX(0,$K117-$L117))</f>
        <v/>
      </c>
      <c r="N117" s="12">
        <f>IF($E117="","",MAX(0,$E117*Parametreler!$B$10-Parametreler!$B$11))</f>
        <v/>
      </c>
      <c r="O117" s="13">
        <f>IF($E117="","",$E117-$G117-$H117-$M117-$N117)</f>
        <v/>
      </c>
      <c r="P117" s="12">
        <f>IF($F117="","",$F117*Parametreler!$B$7)</f>
        <v/>
      </c>
      <c r="Q117" s="12">
        <f>IF($F117="","",$F117*Parametreler!$B$8)</f>
        <v/>
      </c>
      <c r="R117" s="13">
        <f>IF($E117="","",$E117+$P117+$Q117)</f>
        <v/>
      </c>
    </row>
    <row r="118">
      <c r="A118" s="11" t="n"/>
      <c r="B118" s="9">
        <f>IF($A118="","",MONTH($A118))</f>
        <v/>
      </c>
      <c r="C118" s="10" t="n"/>
      <c r="D118" s="11">
        <f>IF($C118="","",VLOOKUP($C118,Personel!$A$2:$E$21,2,0))</f>
        <v/>
      </c>
      <c r="E118" s="12">
        <f>IF($C118="","",VLOOKUP($C118,Personel!$A$2:$E$21,5,0))</f>
        <v/>
      </c>
      <c r="F118" s="12">
        <f>IF($E118="","",MIN($E118,Parametreler!$B$9))</f>
        <v/>
      </c>
      <c r="G118" s="12">
        <f>IF($F118="","",$F118*Parametreler!$B$5)</f>
        <v/>
      </c>
      <c r="H118" s="12">
        <f>IF($F118="","",$F118*Parametreler!$B$6)</f>
        <v/>
      </c>
      <c r="I118" s="12">
        <f>IF($E118="","",$E118-$G118-$H118)</f>
        <v/>
      </c>
      <c r="J118" s="12">
        <f>IF($I118="","",SUMIFS($I$2:$I$121,$C$2:$C$121,$C118,$A$2:$A$121,"&lt;="&amp;$A118))</f>
        <v/>
      </c>
      <c r="K118" s="12">
        <f>IF($J118="","",(Parametreler!$B$15*($J118)+(Parametreler!$B$16-Parametreler!$B$15)*MAX(0,($J118)-Parametreler!$A$15)+(Parametreler!$B$17-Parametreler!$B$16)*MAX(0,($J118)-Parametreler!$A$16)+(Parametreler!$B$18-Parametreler!$B$17)*MAX(0,($J118)-Parametreler!$A$17)+(Parametreler!$B$19-Parametreler!$B$18)*MAX(0,($J118)-Parametreler!$A$18))-(Parametreler!$B$15*($J118-$I118)+(Parametreler!$B$16-Parametreler!$B$15)*MAX(0,($J118-$I118)-Parametreler!$A$15)+(Parametreler!$B$17-Parametreler!$B$16)*MAX(0,($J118-$I118)-Parametreler!$A$16)+(Parametreler!$B$18-Parametreler!$B$17)*MAX(0,($J118-$I118)-Parametreler!$A$17)+(Parametreler!$B$19-Parametreler!$B$18)*MAX(0,($J118-$I118)-Parametreler!$A$18)))</f>
        <v/>
      </c>
      <c r="L118" s="12">
        <f>IF($B118="","",(Parametreler!$B$15*($B118*Parametreler!$B$4)+(Parametreler!$B$16-Parametreler!$B$15)*MAX(0,($B118*Parametreler!$B$4)-Parametreler!$A$15)+(Parametreler!$B$17-Parametreler!$B$16)*MAX(0,($B118*Parametreler!$B$4)-Parametreler!$A$16)+(Parametreler!$B$18-Parametreler!$B$17)*MAX(0,($B118*Parametreler!$B$4)-Parametreler!$A$17)+(Parametreler!$B$19-Parametreler!$B$18)*MAX(0,($B118*Parametreler!$B$4)-Parametreler!$A$18))-(Parametreler!$B$15*(($B118-1)*Parametreler!$B$4)+(Parametreler!$B$16-Parametreler!$B$15)*MAX(0,(($B118-1)*Parametreler!$B$4)-Parametreler!$A$15)+(Parametreler!$B$17-Parametreler!$B$16)*MAX(0,(($B118-1)*Parametreler!$B$4)-Parametreler!$A$16)+(Parametreler!$B$18-Parametreler!$B$17)*MAX(0,(($B118-1)*Parametreler!$B$4)-Parametreler!$A$17)+(Parametreler!$B$19-Parametreler!$B$18)*MAX(0,(($B118-1)*Parametreler!$B$4)-Parametreler!$A$18)))</f>
        <v/>
      </c>
      <c r="M118" s="12">
        <f>IF($K118="","",MAX(0,$K118-$L118))</f>
        <v/>
      </c>
      <c r="N118" s="12">
        <f>IF($E118="","",MAX(0,$E118*Parametreler!$B$10-Parametreler!$B$11))</f>
        <v/>
      </c>
      <c r="O118" s="13">
        <f>IF($E118="","",$E118-$G118-$H118-$M118-$N118)</f>
        <v/>
      </c>
      <c r="P118" s="12">
        <f>IF($F118="","",$F118*Parametreler!$B$7)</f>
        <v/>
      </c>
      <c r="Q118" s="12">
        <f>IF($F118="","",$F118*Parametreler!$B$8)</f>
        <v/>
      </c>
      <c r="R118" s="13">
        <f>IF($E118="","",$E118+$P118+$Q118)</f>
        <v/>
      </c>
    </row>
    <row r="119">
      <c r="A119" s="11" t="n"/>
      <c r="B119" s="9">
        <f>IF($A119="","",MONTH($A119))</f>
        <v/>
      </c>
      <c r="C119" s="10" t="n"/>
      <c r="D119" s="11">
        <f>IF($C119="","",VLOOKUP($C119,Personel!$A$2:$E$21,2,0))</f>
        <v/>
      </c>
      <c r="E119" s="12">
        <f>IF($C119="","",VLOOKUP($C119,Personel!$A$2:$E$21,5,0))</f>
        <v/>
      </c>
      <c r="F119" s="12">
        <f>IF($E119="","",MIN($E119,Parametreler!$B$9))</f>
        <v/>
      </c>
      <c r="G119" s="12">
        <f>IF($F119="","",$F119*Parametreler!$B$5)</f>
        <v/>
      </c>
      <c r="H119" s="12">
        <f>IF($F119="","",$F119*Parametreler!$B$6)</f>
        <v/>
      </c>
      <c r="I119" s="12">
        <f>IF($E119="","",$E119-$G119-$H119)</f>
        <v/>
      </c>
      <c r="J119" s="12">
        <f>IF($I119="","",SUMIFS($I$2:$I$121,$C$2:$C$121,$C119,$A$2:$A$121,"&lt;="&amp;$A119))</f>
        <v/>
      </c>
      <c r="K119" s="12">
        <f>IF($J119="","",(Parametreler!$B$15*($J119)+(Parametreler!$B$16-Parametreler!$B$15)*MAX(0,($J119)-Parametreler!$A$15)+(Parametreler!$B$17-Parametreler!$B$16)*MAX(0,($J119)-Parametreler!$A$16)+(Parametreler!$B$18-Parametreler!$B$17)*MAX(0,($J119)-Parametreler!$A$17)+(Parametreler!$B$19-Parametreler!$B$18)*MAX(0,($J119)-Parametreler!$A$18))-(Parametreler!$B$15*($J119-$I119)+(Parametreler!$B$16-Parametreler!$B$15)*MAX(0,($J119-$I119)-Parametreler!$A$15)+(Parametreler!$B$17-Parametreler!$B$16)*MAX(0,($J119-$I119)-Parametreler!$A$16)+(Parametreler!$B$18-Parametreler!$B$17)*MAX(0,($J119-$I119)-Parametreler!$A$17)+(Parametreler!$B$19-Parametreler!$B$18)*MAX(0,($J119-$I119)-Parametreler!$A$18)))</f>
        <v/>
      </c>
      <c r="L119" s="12">
        <f>IF($B119="","",(Parametreler!$B$15*($B119*Parametreler!$B$4)+(Parametreler!$B$16-Parametreler!$B$15)*MAX(0,($B119*Parametreler!$B$4)-Parametreler!$A$15)+(Parametreler!$B$17-Parametreler!$B$16)*MAX(0,($B119*Parametreler!$B$4)-Parametreler!$A$16)+(Parametreler!$B$18-Parametreler!$B$17)*MAX(0,($B119*Parametreler!$B$4)-Parametreler!$A$17)+(Parametreler!$B$19-Parametreler!$B$18)*MAX(0,($B119*Parametreler!$B$4)-Parametreler!$A$18))-(Parametreler!$B$15*(($B119-1)*Parametreler!$B$4)+(Parametreler!$B$16-Parametreler!$B$15)*MAX(0,(($B119-1)*Parametreler!$B$4)-Parametreler!$A$15)+(Parametreler!$B$17-Parametreler!$B$16)*MAX(0,(($B119-1)*Parametreler!$B$4)-Parametreler!$A$16)+(Parametreler!$B$18-Parametreler!$B$17)*MAX(0,(($B119-1)*Parametreler!$B$4)-Parametreler!$A$17)+(Parametreler!$B$19-Parametreler!$B$18)*MAX(0,(($B119-1)*Parametreler!$B$4)-Parametreler!$A$18)))</f>
        <v/>
      </c>
      <c r="M119" s="12">
        <f>IF($K119="","",MAX(0,$K119-$L119))</f>
        <v/>
      </c>
      <c r="N119" s="12">
        <f>IF($E119="","",MAX(0,$E119*Parametreler!$B$10-Parametreler!$B$11))</f>
        <v/>
      </c>
      <c r="O119" s="13">
        <f>IF($E119="","",$E119-$G119-$H119-$M119-$N119)</f>
        <v/>
      </c>
      <c r="P119" s="12">
        <f>IF($F119="","",$F119*Parametreler!$B$7)</f>
        <v/>
      </c>
      <c r="Q119" s="12">
        <f>IF($F119="","",$F119*Parametreler!$B$8)</f>
        <v/>
      </c>
      <c r="R119" s="13">
        <f>IF($E119="","",$E119+$P119+$Q119)</f>
        <v/>
      </c>
    </row>
    <row r="120">
      <c r="A120" s="11" t="n"/>
      <c r="B120" s="9">
        <f>IF($A120="","",MONTH($A120))</f>
        <v/>
      </c>
      <c r="C120" s="10" t="n"/>
      <c r="D120" s="11">
        <f>IF($C120="","",VLOOKUP($C120,Personel!$A$2:$E$21,2,0))</f>
        <v/>
      </c>
      <c r="E120" s="12">
        <f>IF($C120="","",VLOOKUP($C120,Personel!$A$2:$E$21,5,0))</f>
        <v/>
      </c>
      <c r="F120" s="12">
        <f>IF($E120="","",MIN($E120,Parametreler!$B$9))</f>
        <v/>
      </c>
      <c r="G120" s="12">
        <f>IF($F120="","",$F120*Parametreler!$B$5)</f>
        <v/>
      </c>
      <c r="H120" s="12">
        <f>IF($F120="","",$F120*Parametreler!$B$6)</f>
        <v/>
      </c>
      <c r="I120" s="12">
        <f>IF($E120="","",$E120-$G120-$H120)</f>
        <v/>
      </c>
      <c r="J120" s="12">
        <f>IF($I120="","",SUMIFS($I$2:$I$121,$C$2:$C$121,$C120,$A$2:$A$121,"&lt;="&amp;$A120))</f>
        <v/>
      </c>
      <c r="K120" s="12">
        <f>IF($J120="","",(Parametreler!$B$15*($J120)+(Parametreler!$B$16-Parametreler!$B$15)*MAX(0,($J120)-Parametreler!$A$15)+(Parametreler!$B$17-Parametreler!$B$16)*MAX(0,($J120)-Parametreler!$A$16)+(Parametreler!$B$18-Parametreler!$B$17)*MAX(0,($J120)-Parametreler!$A$17)+(Parametreler!$B$19-Parametreler!$B$18)*MAX(0,($J120)-Parametreler!$A$18))-(Parametreler!$B$15*($J120-$I120)+(Parametreler!$B$16-Parametreler!$B$15)*MAX(0,($J120-$I120)-Parametreler!$A$15)+(Parametreler!$B$17-Parametreler!$B$16)*MAX(0,($J120-$I120)-Parametreler!$A$16)+(Parametreler!$B$18-Parametreler!$B$17)*MAX(0,($J120-$I120)-Parametreler!$A$17)+(Parametreler!$B$19-Parametreler!$B$18)*MAX(0,($J120-$I120)-Parametreler!$A$18)))</f>
        <v/>
      </c>
      <c r="L120" s="12">
        <f>IF($B120="","",(Parametreler!$B$15*($B120*Parametreler!$B$4)+(Parametreler!$B$16-Parametreler!$B$15)*MAX(0,($B120*Parametreler!$B$4)-Parametreler!$A$15)+(Parametreler!$B$17-Parametreler!$B$16)*MAX(0,($B120*Parametreler!$B$4)-Parametreler!$A$16)+(Parametreler!$B$18-Parametreler!$B$17)*MAX(0,($B120*Parametreler!$B$4)-Parametreler!$A$17)+(Parametreler!$B$19-Parametreler!$B$18)*MAX(0,($B120*Parametreler!$B$4)-Parametreler!$A$18))-(Parametreler!$B$15*(($B120-1)*Parametreler!$B$4)+(Parametreler!$B$16-Parametreler!$B$15)*MAX(0,(($B120-1)*Parametreler!$B$4)-Parametreler!$A$15)+(Parametreler!$B$17-Parametreler!$B$16)*MAX(0,(($B120-1)*Parametreler!$B$4)-Parametreler!$A$16)+(Parametreler!$B$18-Parametreler!$B$17)*MAX(0,(($B120-1)*Parametreler!$B$4)-Parametreler!$A$17)+(Parametreler!$B$19-Parametreler!$B$18)*MAX(0,(($B120-1)*Parametreler!$B$4)-Parametreler!$A$18)))</f>
        <v/>
      </c>
      <c r="M120" s="12">
        <f>IF($K120="","",MAX(0,$K120-$L120))</f>
        <v/>
      </c>
      <c r="N120" s="12">
        <f>IF($E120="","",MAX(0,$E120*Parametreler!$B$10-Parametreler!$B$11))</f>
        <v/>
      </c>
      <c r="O120" s="13">
        <f>IF($E120="","",$E120-$G120-$H120-$M120-$N120)</f>
        <v/>
      </c>
      <c r="P120" s="12">
        <f>IF($F120="","",$F120*Parametreler!$B$7)</f>
        <v/>
      </c>
      <c r="Q120" s="12">
        <f>IF($F120="","",$F120*Parametreler!$B$8)</f>
        <v/>
      </c>
      <c r="R120" s="13">
        <f>IF($E120="","",$E120+$P120+$Q120)</f>
        <v/>
      </c>
    </row>
    <row r="121">
      <c r="A121" s="11" t="n"/>
      <c r="B121" s="9">
        <f>IF($A121="","",MONTH($A121))</f>
        <v/>
      </c>
      <c r="C121" s="10" t="n"/>
      <c r="D121" s="11">
        <f>IF($C121="","",VLOOKUP($C121,Personel!$A$2:$E$21,2,0))</f>
        <v/>
      </c>
      <c r="E121" s="12">
        <f>IF($C121="","",VLOOKUP($C121,Personel!$A$2:$E$21,5,0))</f>
        <v/>
      </c>
      <c r="F121" s="12">
        <f>IF($E121="","",MIN($E121,Parametreler!$B$9))</f>
        <v/>
      </c>
      <c r="G121" s="12">
        <f>IF($F121="","",$F121*Parametreler!$B$5)</f>
        <v/>
      </c>
      <c r="H121" s="12">
        <f>IF($F121="","",$F121*Parametreler!$B$6)</f>
        <v/>
      </c>
      <c r="I121" s="12">
        <f>IF($E121="","",$E121-$G121-$H121)</f>
        <v/>
      </c>
      <c r="J121" s="12">
        <f>IF($I121="","",SUMIFS($I$2:$I$121,$C$2:$C$121,$C121,$A$2:$A$121,"&lt;="&amp;$A121))</f>
        <v/>
      </c>
      <c r="K121" s="12">
        <f>IF($J121="","",(Parametreler!$B$15*($J121)+(Parametreler!$B$16-Parametreler!$B$15)*MAX(0,($J121)-Parametreler!$A$15)+(Parametreler!$B$17-Parametreler!$B$16)*MAX(0,($J121)-Parametreler!$A$16)+(Parametreler!$B$18-Parametreler!$B$17)*MAX(0,($J121)-Parametreler!$A$17)+(Parametreler!$B$19-Parametreler!$B$18)*MAX(0,($J121)-Parametreler!$A$18))-(Parametreler!$B$15*($J121-$I121)+(Parametreler!$B$16-Parametreler!$B$15)*MAX(0,($J121-$I121)-Parametreler!$A$15)+(Parametreler!$B$17-Parametreler!$B$16)*MAX(0,($J121-$I121)-Parametreler!$A$16)+(Parametreler!$B$18-Parametreler!$B$17)*MAX(0,($J121-$I121)-Parametreler!$A$17)+(Parametreler!$B$19-Parametreler!$B$18)*MAX(0,($J121-$I121)-Parametreler!$A$18)))</f>
        <v/>
      </c>
      <c r="L121" s="12">
        <f>IF($B121="","",(Parametreler!$B$15*($B121*Parametreler!$B$4)+(Parametreler!$B$16-Parametreler!$B$15)*MAX(0,($B121*Parametreler!$B$4)-Parametreler!$A$15)+(Parametreler!$B$17-Parametreler!$B$16)*MAX(0,($B121*Parametreler!$B$4)-Parametreler!$A$16)+(Parametreler!$B$18-Parametreler!$B$17)*MAX(0,($B121*Parametreler!$B$4)-Parametreler!$A$17)+(Parametreler!$B$19-Parametreler!$B$18)*MAX(0,($B121*Parametreler!$B$4)-Parametreler!$A$18))-(Parametreler!$B$15*(($B121-1)*Parametreler!$B$4)+(Parametreler!$B$16-Parametreler!$B$15)*MAX(0,(($B121-1)*Parametreler!$B$4)-Parametreler!$A$15)+(Parametreler!$B$17-Parametreler!$B$16)*MAX(0,(($B121-1)*Parametreler!$B$4)-Parametreler!$A$16)+(Parametreler!$B$18-Parametreler!$B$17)*MAX(0,(($B121-1)*Parametreler!$B$4)-Parametreler!$A$17)+(Parametreler!$B$19-Parametreler!$B$18)*MAX(0,(($B121-1)*Parametreler!$B$4)-Parametreler!$A$18)))</f>
        <v/>
      </c>
      <c r="M121" s="12">
        <f>IF($K121="","",MAX(0,$K121-$L121))</f>
        <v/>
      </c>
      <c r="N121" s="12">
        <f>IF($E121="","",MAX(0,$E121*Parametreler!$B$10-Parametreler!$B$11))</f>
        <v/>
      </c>
      <c r="O121" s="13">
        <f>IF($E121="","",$E121-$G121-$H121-$M121-$N121)</f>
        <v/>
      </c>
      <c r="P121" s="12">
        <f>IF($F121="","",$F121*Parametreler!$B$7)</f>
        <v/>
      </c>
      <c r="Q121" s="12">
        <f>IF($F121="","",$F121*Parametreler!$B$8)</f>
        <v/>
      </c>
      <c r="R121" s="13">
        <f>IF($E121="","",$E121+$P121+$Q121)</f>
        <v/>
      </c>
    </row>
    <row r="123">
      <c r="D123" s="14" t="inlineStr">
        <is>
          <t>YILLIK TOPLAM</t>
        </is>
      </c>
      <c r="E123" s="15">
        <f>SUM($E$2:$E$121)</f>
        <v/>
      </c>
      <c r="G123" s="15">
        <f>SUM($G$2:$G$121)</f>
        <v/>
      </c>
      <c r="H123" s="15">
        <f>SUM($H$2:$H$121)</f>
        <v/>
      </c>
      <c r="M123" s="15">
        <f>SUM($M$2:$M$121)</f>
        <v/>
      </c>
      <c r="N123" s="15">
        <f>SUM($N$2:$N$121)</f>
        <v/>
      </c>
      <c r="O123" s="15">
        <f>SUM($O$2:$O$121)</f>
        <v/>
      </c>
      <c r="P123" s="15">
        <f>SUM($P$2:$P$121)</f>
        <v/>
      </c>
      <c r="Q123" s="15">
        <f>SUM($Q$2:$Q$121)</f>
        <v/>
      </c>
      <c r="R123" s="15">
        <f>SUM($R$2:$R$121)</f>
        <v/>
      </c>
    </row>
  </sheetData>
  <autoFilter ref="A1:R121"/>
  <dataValidations count="1">
    <dataValidation sqref="C2:C121" showDropDown="0" showInputMessage="0" showErrorMessage="0" allowBlank="1" type="list">
      <formula1>PersonelKodlari</formula1>
    </dataValidation>
  </dataValidation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72" customWidth="1" min="3" max="3"/>
  </cols>
  <sheetData>
    <row r="1">
      <c r="A1" s="16" t="inlineStr">
        <is>
          <t>Parametre</t>
        </is>
      </c>
      <c r="B1" s="16" t="inlineStr">
        <is>
          <t>Değer</t>
        </is>
      </c>
      <c r="C1" s="16" t="inlineStr">
        <is>
          <t>Kaynak / Açıklama</t>
        </is>
      </c>
    </row>
    <row r="2">
      <c r="A2" s="17" t="inlineStr">
        <is>
          <t>Brüt asgari ücret (aylık)</t>
        </is>
      </c>
      <c r="B2" s="18" t="n">
        <v>33030</v>
      </c>
      <c r="C2" s="19" t="inlineStr">
        <is>
          <t>ÇSGB Çalışma Genel Müdürlüğü — 01.01.2026-31.12.2026 dönemi.</t>
        </is>
      </c>
    </row>
    <row r="3">
      <c r="A3" s="17" t="inlineStr">
        <is>
          <t>Net asgari ücret (aylık)</t>
        </is>
      </c>
      <c r="B3" s="18" t="n">
        <v>28075.5</v>
      </c>
      <c r="C3" s="19" t="inlineStr">
        <is>
          <t>ÇSGB — bilgi amaçlı; hesapta kullanılmaz.</t>
        </is>
      </c>
    </row>
    <row r="4">
      <c r="A4" s="17" t="inlineStr">
        <is>
          <t>Asgari ücret gelir vergisi matrahı</t>
        </is>
      </c>
      <c r="B4" s="18">
        <f>$B$2-$B$2*($B$5+$B$6)</f>
        <v/>
      </c>
      <c r="C4" s="19" t="inlineStr">
        <is>
          <t>Brüt asgari ücret eksi işçi SGK ve işsizlik payı. İSTİSNA bu tutar üzerinden hesaplanır.</t>
        </is>
      </c>
    </row>
    <row r="5">
      <c r="A5" s="17" t="inlineStr">
        <is>
          <t>SGK işçi payı</t>
        </is>
      </c>
      <c r="B5" s="20" t="n">
        <v>0.14</v>
      </c>
      <c r="C5" s="19" t="inlineStr">
        <is>
          <t>ÇSGB.</t>
        </is>
      </c>
    </row>
    <row r="6">
      <c r="A6" s="17" t="inlineStr">
        <is>
          <t>İşsizlik sigortası işçi payı</t>
        </is>
      </c>
      <c r="B6" s="20" t="n">
        <v>0.01</v>
      </c>
      <c r="C6" s="19" t="inlineStr">
        <is>
          <t>ÇSGB.</t>
        </is>
      </c>
    </row>
    <row r="7">
      <c r="A7" s="17" t="inlineStr">
        <is>
          <t>SGK işveren payı</t>
        </is>
      </c>
      <c r="B7" s="20" t="n">
        <v>0.2175</v>
      </c>
      <c r="C7" s="19" t="inlineStr">
        <is>
          <t>ÇSGB — İNDİRİMSİZ %21,75. Diğer sektörler 2 puan indirimli %19,75; imalat 5 puan indirimli %16,75. Kendi durumunuza göre değiştirin.</t>
        </is>
      </c>
    </row>
    <row r="8">
      <c r="A8" s="17" t="inlineStr">
        <is>
          <t>İşsizlik sigortası işveren payı</t>
        </is>
      </c>
      <c r="B8" s="20" t="n">
        <v>0.02</v>
      </c>
      <c r="C8" s="19" t="inlineStr">
        <is>
          <t>ÇSGB.</t>
        </is>
      </c>
    </row>
    <row r="9">
      <c r="A9" s="17" t="inlineStr">
        <is>
          <t>SGK matrah tavanı (aylık)</t>
        </is>
      </c>
      <c r="B9" s="18">
        <f>$B$2*7.5</f>
        <v/>
      </c>
      <c r="C9" s="19" t="inlineStr">
        <is>
          <t>Brüt asgari ücretin 7,5 katı. Tavanı aşan brüt için prim tavandan hesaplanır.</t>
        </is>
      </c>
    </row>
    <row r="10">
      <c r="A10" s="17" t="inlineStr">
        <is>
          <t>Damga vergisi oranı (ücret)</t>
        </is>
      </c>
      <c r="B10" s="21" t="n">
        <v>0.00759</v>
      </c>
      <c r="C10" s="19" t="inlineStr">
        <is>
          <t>Ücret ödemelerinde binde 7,59. Güncelliğini mali müşavirinize teyit ettirin.</t>
        </is>
      </c>
    </row>
    <row r="11">
      <c r="A11" s="17" t="inlineStr">
        <is>
          <t>Damga vergisi istisnası (aylık)</t>
        </is>
      </c>
      <c r="B11" s="18">
        <f>$B$2*$B$10</f>
        <v/>
      </c>
      <c r="C11" s="19" t="inlineStr">
        <is>
          <t>Asgari ücrete isabet eden damga vergisi istisnadır (7349 sayılı Kanun).</t>
        </is>
      </c>
    </row>
    <row r="13">
      <c r="A13" s="14" t="inlineStr">
        <is>
          <t>GELİR VERGİSİ TARİFESİ 2026 — ÜCRET GELİRLERİ</t>
        </is>
      </c>
    </row>
    <row r="14">
      <c r="A14" s="22" t="inlineStr">
        <is>
          <t>Dilim üst sınırı (kümülatif matrah)</t>
        </is>
      </c>
      <c r="B14" s="22" t="inlineStr">
        <is>
          <t>Oran</t>
        </is>
      </c>
      <c r="C14" s="22" t="inlineStr">
        <is>
          <t>Kaynak: Gelir İdaresi Başkanlığı, Gelir Vergisi Tarifesi 2026 (GVK m.103).</t>
        </is>
      </c>
    </row>
    <row r="15">
      <c r="A15" s="23" t="n">
        <v>190000</v>
      </c>
      <c r="B15" s="24" t="n">
        <v>0.15</v>
      </c>
      <c r="C15" s="25" t="inlineStr">
        <is>
          <t>ÜCRET gelirlerinde 3. dilim 1.500.000 TL'dir (ücret dışı gelirlerde 1.000.000 TL).</t>
        </is>
      </c>
    </row>
    <row r="16">
      <c r="A16" s="23" t="n">
        <v>400000</v>
      </c>
      <c r="B16" s="24" t="n">
        <v>0.2</v>
      </c>
    </row>
    <row r="17">
      <c r="A17" s="23" t="n">
        <v>1500000</v>
      </c>
      <c r="B17" s="24" t="n">
        <v>0.27</v>
      </c>
    </row>
    <row r="18">
      <c r="A18" s="23" t="n">
        <v>5300000</v>
      </c>
      <c r="B18" s="24" t="n">
        <v>0.35</v>
      </c>
    </row>
    <row r="19">
      <c r="A19" s="26" t="inlineStr">
        <is>
          <t>üstü</t>
        </is>
      </c>
      <c r="B19" s="24" t="n">
        <v>0.4</v>
      </c>
    </row>
    <row r="21">
      <c r="A21" s="27" t="inlineStr">
        <is>
          <t>⚠ Mevzuat her yıl değişir. Yeni yılda yalnızca bu sayfadaki değerleri güncelleyin — bordro sayfasındaki formüller buradan okur, dokunmanız gerekmez.</t>
        </is>
      </c>
    </row>
    <row r="22"/>
  </sheetData>
  <mergeCells count="1">
    <mergeCell ref="A21:C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14" customWidth="1" min="4" max="4"/>
    <col width="18" customWidth="1" min="5" max="5"/>
  </cols>
  <sheetData>
    <row r="1">
      <c r="A1" s="28" t="inlineStr">
        <is>
          <t>Personel Kodu</t>
        </is>
      </c>
      <c r="B1" s="28" t="inlineStr">
        <is>
          <t>Ad Soyad</t>
        </is>
      </c>
      <c r="C1" s="28" t="inlineStr">
        <is>
          <t>Pozisyon</t>
        </is>
      </c>
      <c r="D1" s="28" t="inlineStr">
        <is>
          <t>İşe Giriş</t>
        </is>
      </c>
      <c r="E1" s="28" t="inlineStr">
        <is>
          <t>Aylık Brüt Ücret</t>
        </is>
      </c>
    </row>
    <row r="2">
      <c r="A2" s="5" t="inlineStr">
        <is>
          <t>P-001</t>
        </is>
      </c>
      <c r="B2" s="5" t="inlineStr">
        <is>
          <t>Ahmet Yılmaz</t>
        </is>
      </c>
      <c r="C2" s="5" t="inlineStr">
        <is>
          <t>Satış Temsilcisi</t>
        </is>
      </c>
      <c r="D2" s="29" t="n">
        <v>44986</v>
      </c>
      <c r="E2" s="6" t="n">
        <v>45000</v>
      </c>
    </row>
    <row r="3">
      <c r="A3" s="5" t="inlineStr">
        <is>
          <t>P-002</t>
        </is>
      </c>
      <c r="B3" s="5" t="inlineStr">
        <is>
          <t>Ayşe Demir</t>
        </is>
      </c>
      <c r="C3" s="5" t="inlineStr">
        <is>
          <t>Muhasebe Uzmanı</t>
        </is>
      </c>
      <c r="D3" s="29" t="n">
        <v>44819</v>
      </c>
      <c r="E3" s="6" t="n">
        <v>52000</v>
      </c>
    </row>
    <row r="4">
      <c r="A4" s="5" t="inlineStr">
        <is>
          <t>P-003</t>
        </is>
      </c>
      <c r="B4" s="5" t="inlineStr">
        <is>
          <t>Mehmet Kaya</t>
        </is>
      </c>
      <c r="C4" s="5" t="inlineStr">
        <is>
          <t>Depo Görevlisi</t>
        </is>
      </c>
      <c r="D4" s="29" t="n">
        <v>45663</v>
      </c>
      <c r="E4" s="6" t="n">
        <v>33030</v>
      </c>
    </row>
    <row r="5">
      <c r="A5" s="5" t="inlineStr">
        <is>
          <t>P-004</t>
        </is>
      </c>
      <c r="B5" s="5" t="inlineStr">
        <is>
          <t>Zeynep Şahin</t>
        </is>
      </c>
      <c r="C5" s="5" t="inlineStr">
        <is>
          <t>Yazılım Geliştirici</t>
        </is>
      </c>
      <c r="D5" s="29" t="n">
        <v>45446</v>
      </c>
      <c r="E5" s="6" t="n">
        <v>95000</v>
      </c>
    </row>
    <row r="6">
      <c r="A6" s="5" t="inlineStr">
        <is>
          <t>P-005</t>
        </is>
      </c>
      <c r="B6" s="5" t="inlineStr">
        <is>
          <t>Ali Öztürk</t>
        </is>
      </c>
      <c r="C6" s="5" t="inlineStr">
        <is>
          <t>Şoför</t>
        </is>
      </c>
      <c r="D6" s="29" t="n">
        <v>44522</v>
      </c>
      <c r="E6" s="6" t="n">
        <v>38500</v>
      </c>
    </row>
    <row r="7">
      <c r="A7" s="5" t="n"/>
      <c r="B7" s="5" t="n"/>
      <c r="C7" s="5" t="n"/>
      <c r="D7" s="5" t="n"/>
      <c r="E7" s="5" t="n"/>
    </row>
    <row r="8">
      <c r="A8" s="5" t="n"/>
      <c r="B8" s="5" t="n"/>
      <c r="C8" s="5" t="n"/>
      <c r="D8" s="5" t="n"/>
      <c r="E8" s="5" t="n"/>
    </row>
    <row r="9">
      <c r="A9" s="5" t="n"/>
      <c r="B9" s="5" t="n"/>
      <c r="C9" s="5" t="n"/>
      <c r="D9" s="5" t="n"/>
      <c r="E9" s="5" t="n"/>
    </row>
    <row r="10">
      <c r="A10" s="5" t="n"/>
      <c r="B10" s="5" t="n"/>
      <c r="C10" s="5" t="n"/>
      <c r="D10" s="5" t="n"/>
      <c r="E10" s="5" t="n"/>
    </row>
    <row r="11">
      <c r="A11" s="5" t="n"/>
      <c r="B11" s="5" t="n"/>
      <c r="C11" s="5" t="n"/>
      <c r="D11" s="5" t="n"/>
      <c r="E11" s="5" t="n"/>
    </row>
    <row r="12">
      <c r="A12" s="5" t="n"/>
      <c r="B12" s="5" t="n"/>
      <c r="C12" s="5" t="n"/>
      <c r="D12" s="5" t="n"/>
      <c r="E12" s="5" t="n"/>
    </row>
    <row r="13">
      <c r="A13" s="5" t="n"/>
      <c r="B13" s="5" t="n"/>
      <c r="C13" s="5" t="n"/>
      <c r="D13" s="5" t="n"/>
      <c r="E13" s="5" t="n"/>
    </row>
    <row r="14">
      <c r="A14" s="5" t="n"/>
      <c r="B14" s="5" t="n"/>
      <c r="C14" s="5" t="n"/>
      <c r="D14" s="5" t="n"/>
      <c r="E14" s="5" t="n"/>
    </row>
    <row r="15">
      <c r="A15" s="5" t="n"/>
      <c r="B15" s="5" t="n"/>
      <c r="C15" s="5" t="n"/>
      <c r="D15" s="5" t="n"/>
      <c r="E15" s="5" t="n"/>
    </row>
    <row r="16">
      <c r="A16" s="5" t="n"/>
      <c r="B16" s="5" t="n"/>
      <c r="C16" s="5" t="n"/>
      <c r="D16" s="5" t="n"/>
      <c r="E16" s="5" t="n"/>
    </row>
    <row r="17">
      <c r="A17" s="5" t="n"/>
      <c r="B17" s="5" t="n"/>
      <c r="C17" s="5" t="n"/>
      <c r="D17" s="5" t="n"/>
      <c r="E17" s="5" t="n"/>
    </row>
    <row r="18">
      <c r="A18" s="5" t="n"/>
      <c r="B18" s="5" t="n"/>
      <c r="C18" s="5" t="n"/>
      <c r="D18" s="5" t="n"/>
      <c r="E18" s="5" t="n"/>
    </row>
    <row r="19">
      <c r="A19" s="5" t="n"/>
      <c r="B19" s="5" t="n"/>
      <c r="C19" s="5" t="n"/>
      <c r="D19" s="5" t="n"/>
      <c r="E19" s="5" t="n"/>
    </row>
    <row r="20">
      <c r="A20" s="5" t="n"/>
      <c r="B20" s="5" t="n"/>
      <c r="C20" s="5" t="n"/>
      <c r="D20" s="5" t="n"/>
      <c r="E20" s="5" t="n"/>
    </row>
    <row r="21">
      <c r="A21" s="5" t="n"/>
      <c r="B21" s="5" t="n"/>
      <c r="C21" s="5" t="n"/>
      <c r="D21" s="5" t="n"/>
      <c r="E21" s="5" t="n"/>
    </row>
    <row r="23">
      <c r="A23" s="30" t="inlineStr">
        <is>
          <t>Asgari ücretin altında brüt ücret girmeyin — 2026 brüt asgari ücret 33.030,00 TL.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1:B5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8" customWidth="1" min="2" max="2"/>
  </cols>
  <sheetData>
    <row r="1" ht="26" customHeight="1">
      <c r="B1" s="31" t="inlineStr">
        <is>
          <t>Personel Bordro Şablonu (2026) — Kullanım Kılavuzu</t>
        </is>
      </c>
    </row>
    <row r="2">
      <c r="B2" s="32" t="inlineStr"/>
    </row>
    <row r="3" ht="20" customHeight="1">
      <c r="B3" s="33" t="inlineStr">
        <is>
          <t>NASIL KULLANILIR</t>
        </is>
      </c>
    </row>
    <row r="4">
      <c r="B4" s="32" t="inlineStr">
        <is>
          <t>1. 'Personel' sekmesine çalışanlarınızı girin: kod, ad, pozisyon, işe giriş, aylık BRÜT ücret.</t>
        </is>
      </c>
    </row>
    <row r="5">
      <c r="B5" s="32" t="inlineStr">
        <is>
          <t>2. 'Bordro' sekmesinde her personel için 12 ay satırı hazırdır. Personel kodu açılır listeden seçilir.</t>
        </is>
      </c>
    </row>
    <row r="6">
      <c r="B6" s="32" t="inlineStr">
        <is>
          <t>3. Geri kalan her şey formülle hesaplanır: SGK, işsizlik, gelir vergisi, damga, net ücret, işveren maliyeti.</t>
        </is>
      </c>
    </row>
    <row r="7">
      <c r="B7" s="32" t="inlineStr">
        <is>
          <t>4. Ücret zammı olduğunda ilgili ayın 'Brüt Ücret' hücresini elle değiştirin — VLOOKUP'ı ezer.</t>
        </is>
      </c>
    </row>
    <row r="8">
      <c r="B8" s="32" t="inlineStr">
        <is>
          <t>5. Yeni yıla geçerken SADECE 'Parametreler' sekmesini güncelleyin.</t>
        </is>
      </c>
    </row>
    <row r="9">
      <c r="B9" s="32" t="inlineStr"/>
    </row>
    <row r="10" ht="20" customHeight="1">
      <c r="B10" s="33" t="inlineStr">
        <is>
          <t>🔴 AGİ ARTIK YOK</t>
        </is>
      </c>
    </row>
    <row r="11">
      <c r="B11" s="32" t="inlineStr">
        <is>
          <t>Asgari Geçim İndirimi (AGİ) 1/1/2022'den itibaren KALDIRILDI (7349 sayılı Kanun).</t>
        </is>
      </c>
    </row>
    <row r="12">
      <c r="B12" s="32" t="inlineStr">
        <is>
          <t>Yerine ASGARİ ÜCRET İSTİSNASI geldi ve herkese uygulanır:</t>
        </is>
      </c>
    </row>
    <row r="13">
      <c r="B13" s="32" t="inlineStr">
        <is>
          <t>• Gelir vergisi: asgari ücretin brütünden işçi SGK ve işsizlik payı düşüldükten sonra kalan tutara</t>
        </is>
      </c>
    </row>
    <row r="14">
      <c r="B14" s="32" t="inlineStr">
        <is>
          <t xml:space="preserve">  isabet eden ücret gelir vergisinden istisnadır. Yani her çalışanın vergisinden, asgari ücretlinin</t>
        </is>
      </c>
    </row>
    <row r="15">
      <c r="B15" s="32" t="inlineStr">
        <is>
          <t xml:space="preserve">  o ay ödeyeceği vergi kadarı düşülür.</t>
        </is>
      </c>
    </row>
    <row r="16">
      <c r="B16" s="32" t="inlineStr">
        <is>
          <t>• Damga vergisi: asgari ücrete isabet eden kısım istisnadır.</t>
        </is>
      </c>
    </row>
    <row r="17">
      <c r="B17" s="32" t="inlineStr">
        <is>
          <t>Bu yüzden asgari ücretli bir çalışanın bordrosunda gelir ve damga vergisi SIFIR çıkar;</t>
        </is>
      </c>
    </row>
    <row r="18">
      <c r="B18" s="32" t="inlineStr">
        <is>
          <t>kesinti yalnızca SGK %14 ve işsizlik %1'dir. (33.030,00 − 4.624,20 − 330,30 = 28.075,50)</t>
        </is>
      </c>
    </row>
    <row r="19">
      <c r="B19" s="32" t="inlineStr">
        <is>
          <t>Hâlâ AGİ hesaplayan bir şablon veya makale görürseniz güncel değildir.</t>
        </is>
      </c>
    </row>
    <row r="20">
      <c r="B20" s="32" t="inlineStr"/>
    </row>
    <row r="21" ht="20" customHeight="1">
      <c r="B21" s="33" t="inlineStr">
        <is>
          <t>GELİR VERGİSİ NEDEN HER AY ARTIYOR</t>
        </is>
      </c>
    </row>
    <row r="22">
      <c r="B22" s="32" t="inlineStr">
        <is>
          <t>Gelir vergisi KÜMÜLATİF matrah üzerinden hesaplanır: yıl içinde kazandığınız matrah biriktikçe</t>
        </is>
      </c>
    </row>
    <row r="23">
      <c r="B23" s="32" t="inlineStr">
        <is>
          <t>üst dilime geçilir ve aylık kesinti artar. Şablon bunu doğru yapar — 'Kümülatif GV Matrahı'</t>
        </is>
      </c>
    </row>
    <row r="24">
      <c r="B24" s="32" t="inlineStr">
        <is>
          <t>sütunu aynı personelin o aya kadarki tüm matrahını toplar, vergi bu toplam üzerinden bulunur ve</t>
        </is>
      </c>
    </row>
    <row r="25">
      <c r="B25" s="32" t="inlineStr">
        <is>
          <t>önceki aylarda ödenen düşülür.</t>
        </is>
      </c>
    </row>
    <row r="26">
      <c r="B26" s="32" t="inlineStr"/>
    </row>
    <row r="27" ht="20" customHeight="1">
      <c r="B27" s="33" t="inlineStr">
        <is>
          <t>YIL İÇİNDE İŞE GİRENLER</t>
        </is>
      </c>
    </row>
    <row r="28">
      <c r="B28" s="32" t="inlineStr">
        <is>
          <t>'Ay No' sütunu istisnanın kaçıncı aya karşılık geldiğini gösterir ve varsayılan olarak takvim ayıdır.</t>
        </is>
      </c>
    </row>
    <row r="29">
      <c r="B29" s="32" t="inlineStr">
        <is>
          <t>Yıl içinde işe giren personelde bu sütunu çalışılan ay sırasına göre elle düzeltin (ilk ay 1, ikinci ay 2 ...).</t>
        </is>
      </c>
    </row>
    <row r="30">
      <c r="B30" s="32" t="inlineStr">
        <is>
          <t>Ay içinde işe girişte brüt ücreti çalışılan güne göre siz oranlayın; şablon gün hesabı yapmaz.</t>
        </is>
      </c>
    </row>
    <row r="31">
      <c r="B31" s="32" t="inlineStr"/>
    </row>
    <row r="32" ht="20" customHeight="1">
      <c r="B32" s="33" t="inlineStr">
        <is>
          <t>BU ŞABLONUN KAPSAMADIKLARI</t>
        </is>
      </c>
    </row>
    <row r="33">
      <c r="B33" s="32" t="inlineStr">
        <is>
          <t>• Kıdem ve ihbar tazminatı · yıllık izin karşılığı</t>
        </is>
      </c>
    </row>
    <row r="34">
      <c r="B34" s="32" t="inlineStr">
        <is>
          <t>• Fazla mesai, prim, ikramiye, ayni yardım gibi ek ödemelerin özel hesapları</t>
        </is>
      </c>
    </row>
    <row r="35">
      <c r="B35" s="32" t="inlineStr">
        <is>
          <t>• Asgari ücret desteği, teşvik kodları ve SGK e-bildirge çıktısı</t>
        </is>
      </c>
    </row>
    <row r="36">
      <c r="B36" s="32" t="inlineStr">
        <is>
          <t>• Engelli indirimi, özel sigorta/BES kesintileri, icra ve nafaka kesintileri</t>
        </is>
      </c>
    </row>
    <row r="37">
      <c r="B37" s="32" t="inlineStr">
        <is>
          <t>• Ay içi giriş-çıkış ve eksik gün gün hesapları</t>
        </is>
      </c>
    </row>
    <row r="38">
      <c r="B38" s="32" t="inlineStr">
        <is>
          <t>Bunlar bordronun kendisi kadar önemlidir; resmî bordro mali müşaviriniz tarafından düzenlenir.</t>
        </is>
      </c>
    </row>
    <row r="39">
      <c r="B39" s="32" t="inlineStr"/>
    </row>
    <row r="40" ht="20" customHeight="1">
      <c r="B40" s="33" t="inlineStr">
        <is>
          <t>KAYNAKLAR</t>
        </is>
      </c>
    </row>
    <row r="41">
      <c r="B41" s="32" t="inlineStr">
        <is>
          <t>• Asgari ücret, SGK ve işsizlik oranları, işverene maliyet: T.C. Çalışma ve Sosyal Güvenlik</t>
        </is>
      </c>
    </row>
    <row r="42">
      <c r="B42" s="32" t="inlineStr">
        <is>
          <t xml:space="preserve">  Bakanlığı, Çalışma Genel Müdürlüğü — 'Asgari Ücretin Net Hesabı ve İşverene Maliyeti',</t>
        </is>
      </c>
    </row>
    <row r="43">
      <c r="B43" s="32" t="inlineStr">
        <is>
          <t xml:space="preserve">  01.01.2026 - 31.12.2026 dönemi.</t>
        </is>
      </c>
    </row>
    <row r="44">
      <c r="B44" s="32" t="inlineStr">
        <is>
          <t>• Gelir vergisi tarifesi: Gelir İdaresi Başkanlığı, 'Gelir Vergisi Tarifesi 2026' (GVK m.103).</t>
        </is>
      </c>
    </row>
    <row r="45">
      <c r="B45" s="32" t="inlineStr">
        <is>
          <t>• AGİ'nin kaldırılması ve asgari ücret istisnası: 7349 sayılı Kanun (yürürlük 1/1/2022).</t>
        </is>
      </c>
    </row>
    <row r="46">
      <c r="B46" s="32" t="inlineStr"/>
    </row>
    <row r="47" ht="20" customHeight="1">
      <c r="B47" s="33" t="inlineStr">
        <is>
          <t>SORUMLULUK REDDİ</t>
        </is>
      </c>
    </row>
    <row r="48">
      <c r="B48" s="32" t="inlineStr">
        <is>
          <t>Bu şablon kontrol ve bütçe amaçlıdır; resmî bordro yerine geçmez, hukuki veya mali görüş değildir.</t>
        </is>
      </c>
    </row>
    <row r="49">
      <c r="B49" s="32" t="inlineStr">
        <is>
          <t>Oranlar ve tutarlar değişebilir — kullanmadan önce 'Parametreler' sekmesindeki değerleri güncel</t>
        </is>
      </c>
    </row>
    <row r="50">
      <c r="B50" s="32" t="inlineStr">
        <is>
          <t>kaynaktan doğrulayın ve somut olayda mali müşavirinize danışın.</t>
        </is>
      </c>
    </row>
    <row r="51">
      <c r="B51" s="32" t="inlineStr"/>
    </row>
    <row r="52">
      <c r="B52" s="34" t="inlineStr">
        <is>
          <t>Bordroyu Excel'den çıkarın: ovocrm.com — personel kartı, aylık bordro, izin ve puantaj tek panelde.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2026-08-17T12:28:39Z</dcterms:created>
  <dcterms:modified xmlns:dcterms="http://purl.org/dc/terms/" xmlns:xsi="http://www.w3.org/2001/XMLSchema-instance" xsi:type="dcterms:W3CDTF">2026-08-17T12:28:39Z</dcterms:modified>
</cp:coreProperties>
</file>